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D\Downloads\"/>
    </mc:Choice>
  </mc:AlternateContent>
  <xr:revisionPtr revIDLastSave="0" documentId="13_ncr:1_{FDC469E4-9D9B-4EAF-85FA-FDF93CCEA4DB}" xr6:coauthVersionLast="47" xr6:coauthVersionMax="47" xr10:uidLastSave="{00000000-0000-0000-0000-000000000000}"/>
  <bookViews>
    <workbookView xWindow="28680" yWindow="-120" windowWidth="29040" windowHeight="15720" xr2:uid="{36350503-8A28-424C-B200-EB7E922A6F65}"/>
  </bookViews>
  <sheets>
    <sheet name="Gastronom" sheetId="1" r:id="rId1"/>
    <sheet name="Tjenere" sheetId="4" r:id="rId2"/>
    <sheet name="Receptionist" sheetId="2" r:id="rId3"/>
    <sheet name="Medhjælper" sheetId="3" r:id="rId4"/>
  </sheets>
  <definedNames>
    <definedName name="_xlnm.Print_Area" localSheetId="0">Gastronom!$A$1:$K$35</definedName>
    <definedName name="_xlnm.Print_Area" localSheetId="3">Medhjælper!$A$1:$K$34</definedName>
    <definedName name="_xlnm.Print_Area" localSheetId="2">Receptionist!$A$1:$K$34</definedName>
    <definedName name="_xlnm.Print_Area" localSheetId="1">Tjenere!$A$1:$K$34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3" l="1"/>
  <c r="E64" i="1"/>
  <c r="G64" i="1"/>
  <c r="G79" i="4"/>
  <c r="E52" i="2"/>
  <c r="G52" i="2"/>
  <c r="G53" i="3"/>
  <c r="G65" i="1"/>
  <c r="E65" i="1" s="1"/>
  <c r="E78" i="1" s="1"/>
  <c r="G80" i="4"/>
  <c r="G53" i="2"/>
  <c r="E53" i="2" s="1"/>
  <c r="E13" i="2" s="1"/>
  <c r="G54" i="3"/>
  <c r="E54" i="3" s="1"/>
  <c r="E13" i="3" s="1"/>
  <c r="G56" i="3"/>
  <c r="G55" i="3"/>
  <c r="E12" i="4"/>
  <c r="E80" i="4" l="1"/>
  <c r="E60" i="2"/>
  <c r="E59" i="2"/>
  <c r="G13" i="3"/>
  <c r="E12" i="3"/>
  <c r="E57" i="3"/>
  <c r="E16" i="3" s="1"/>
  <c r="E56" i="3"/>
  <c r="E55" i="3"/>
  <c r="E14" i="3" s="1"/>
  <c r="G15" i="3"/>
  <c r="G57" i="3"/>
  <c r="G16" i="3" s="1"/>
  <c r="G14" i="3"/>
  <c r="G12" i="3"/>
  <c r="E82" i="4"/>
  <c r="E15" i="4" s="1"/>
  <c r="E81" i="4"/>
  <c r="E14" i="4" s="1"/>
  <c r="E54" i="2"/>
  <c r="E55" i="2"/>
  <c r="E15" i="2" s="1"/>
  <c r="E56" i="2"/>
  <c r="G55" i="2"/>
  <c r="G15" i="2" s="1"/>
  <c r="G56" i="2"/>
  <c r="G16" i="2" s="1"/>
  <c r="G54" i="2"/>
  <c r="G14" i="2" s="1"/>
  <c r="E12" i="2"/>
  <c r="G83" i="4"/>
  <c r="G16" i="4" s="1"/>
  <c r="G82" i="4"/>
  <c r="G15" i="4" s="1"/>
  <c r="G81" i="4"/>
  <c r="G14" i="4" s="1"/>
  <c r="E83" i="4"/>
  <c r="E16" i="4" s="1"/>
  <c r="E13" i="4" l="1"/>
  <c r="E27" i="4" s="1"/>
  <c r="E92" i="4"/>
  <c r="E86" i="4"/>
  <c r="E87" i="4"/>
  <c r="G12" i="4"/>
  <c r="G87" i="4"/>
  <c r="G86" i="4"/>
  <c r="G12" i="2"/>
  <c r="G59" i="2"/>
  <c r="G60" i="2"/>
  <c r="E58" i="2"/>
  <c r="E57" i="2"/>
  <c r="E16" i="2"/>
  <c r="E27" i="2" s="1"/>
  <c r="E61" i="3"/>
  <c r="E20" i="3" s="1"/>
  <c r="E60" i="3"/>
  <c r="E15" i="3"/>
  <c r="E27" i="3" s="1"/>
  <c r="E14" i="2"/>
  <c r="G13" i="4"/>
  <c r="G66" i="1"/>
  <c r="G14" i="1" s="1"/>
  <c r="G67" i="1"/>
  <c r="G15" i="1" s="1"/>
  <c r="G68" i="1"/>
  <c r="E68" i="1"/>
  <c r="E16" i="1" s="1"/>
  <c r="E67" i="1"/>
  <c r="E15" i="1" s="1"/>
  <c r="E66" i="1"/>
  <c r="E14" i="1" s="1"/>
  <c r="G13" i="1"/>
  <c r="G57" i="2" l="1"/>
  <c r="G17" i="2" s="1"/>
  <c r="G58" i="2"/>
  <c r="E84" i="4"/>
  <c r="E17" i="4" s="1"/>
  <c r="E85" i="4"/>
  <c r="G84" i="4"/>
  <c r="G85" i="4"/>
  <c r="E72" i="1"/>
  <c r="E71" i="1"/>
  <c r="G71" i="1"/>
  <c r="G72" i="1"/>
  <c r="G20" i="1" s="1"/>
  <c r="E12" i="1"/>
  <c r="G19" i="4"/>
  <c r="E58" i="3"/>
  <c r="E17" i="3" s="1"/>
  <c r="E19" i="3"/>
  <c r="E59" i="3"/>
  <c r="E18" i="3" s="1"/>
  <c r="G61" i="3"/>
  <c r="G20" i="3" s="1"/>
  <c r="G60" i="3"/>
  <c r="E20" i="4"/>
  <c r="E19" i="4"/>
  <c r="G12" i="1"/>
  <c r="G16" i="1"/>
  <c r="G58" i="3" l="1"/>
  <c r="G17" i="3" s="1"/>
  <c r="E70" i="1"/>
  <c r="G70" i="1"/>
  <c r="G69" i="1"/>
  <c r="E69" i="1"/>
  <c r="E20" i="1"/>
  <c r="G17" i="4"/>
  <c r="G20" i="4"/>
  <c r="G18" i="4"/>
  <c r="G19" i="3"/>
  <c r="G59" i="3"/>
  <c r="E63" i="3"/>
  <c r="E13" i="1"/>
  <c r="E27" i="1" s="1"/>
  <c r="G89" i="4" l="1"/>
  <c r="E18" i="1"/>
  <c r="E17" i="1"/>
  <c r="E19" i="1"/>
  <c r="E89" i="4"/>
  <c r="E18" i="4"/>
  <c r="E22" i="4" s="1"/>
  <c r="G63" i="3"/>
  <c r="G18" i="3"/>
  <c r="G17" i="1"/>
  <c r="G19" i="1"/>
  <c r="E74" i="1" l="1"/>
  <c r="E22" i="1"/>
  <c r="G74" i="1"/>
  <c r="G18" i="1"/>
  <c r="G22" i="4" l="1"/>
  <c r="G22" i="3"/>
  <c r="E22" i="3"/>
  <c r="G22" i="1" l="1"/>
  <c r="G20" i="2"/>
  <c r="G13" i="2" l="1"/>
  <c r="E20" i="2"/>
  <c r="E18" i="2" l="1"/>
  <c r="E19" i="2"/>
  <c r="G18" i="2"/>
  <c r="G19" i="2"/>
  <c r="E62" i="2" l="1"/>
  <c r="E17" i="2"/>
  <c r="E22" i="2" s="1"/>
  <c r="G62" i="2"/>
  <c r="G22" i="2"/>
</calcChain>
</file>

<file path=xl/sharedStrings.xml><?xml version="1.0" encoding="utf-8"?>
<sst xmlns="http://schemas.openxmlformats.org/spreadsheetml/2006/main" count="231" uniqueCount="52">
  <si>
    <t>Sundhedsforsikring</t>
  </si>
  <si>
    <t xml:space="preserve">Indtast: </t>
  </si>
  <si>
    <t xml:space="preserve">Pensionsordning, arbejdsgiver </t>
  </si>
  <si>
    <t>Løn</t>
  </si>
  <si>
    <t>Ja</t>
  </si>
  <si>
    <t>Nej</t>
  </si>
  <si>
    <t>Særligt løntillæg</t>
  </si>
  <si>
    <t>Antal arbejdstimer pr. uge</t>
  </si>
  <si>
    <t>Antal år</t>
  </si>
  <si>
    <t>kr.</t>
  </si>
  <si>
    <t>3.og 4. ansættelsesår</t>
  </si>
  <si>
    <t>5. og 6. ansættelsesår</t>
  </si>
  <si>
    <t>7. og 8. ansættelsesår</t>
  </si>
  <si>
    <t>9. og 10. ansættelsesår</t>
  </si>
  <si>
    <t>11. til 14. ansættelsesår</t>
  </si>
  <si>
    <t>15. til 20. ansættelsesår</t>
  </si>
  <si>
    <t>21. ansættelsesår og frem</t>
  </si>
  <si>
    <t>Helligdagstillæg</t>
  </si>
  <si>
    <t>Er medarbejderen faglært?</t>
  </si>
  <si>
    <t>Er medarbejderen faglært</t>
  </si>
  <si>
    <t>Feriepenge</t>
  </si>
  <si>
    <t>Alder (fødselsdato xx-xx-xxxx)</t>
  </si>
  <si>
    <t xml:space="preserve">Andre personalegoder fx frugtordning, telefon mv. </t>
  </si>
  <si>
    <t>Kost</t>
  </si>
  <si>
    <t>Fast forskudttidstillæg (hvis aftalt)</t>
  </si>
  <si>
    <t>Forskudttidstillæg (hvis der ikke er aftalt fast forskudttidstillæg)</t>
  </si>
  <si>
    <t>Personligt tillæg</t>
  </si>
  <si>
    <t>pr. time</t>
  </si>
  <si>
    <t>Minimalløn</t>
  </si>
  <si>
    <t>Minimalløn (inkl. fagtillæg, hvis faglært)</t>
  </si>
  <si>
    <t>Fast forskudttidstillæg pr. måned (hvis aftalt)</t>
  </si>
  <si>
    <t>Hertil kommer</t>
  </si>
  <si>
    <t>Korttidstillæg (kun gastronomer)</t>
  </si>
  <si>
    <t>Brancheanciennitet - antal påbegyndte år</t>
  </si>
  <si>
    <t>Feriefridage (op til 5 dage) som ved afholdelse har en værdi pr. dag af:</t>
  </si>
  <si>
    <t>OBS! Skemaet er et regneeksempel og er udelukkende vejledende og ikke udtømmende.  Løn og øvrige vilkår fastlægges af det til enhver tid gældende ansættelsesbevis og overenskomsten.</t>
  </si>
  <si>
    <t>Anciennitetstillæg, pr. måned</t>
  </si>
  <si>
    <t>Hovedoverenskomsten 2023-2025 Fastansatte Medhjælpere</t>
  </si>
  <si>
    <t>Hovedoverenskomsten 2023-2025 Fastansatte Receptionister</t>
  </si>
  <si>
    <t>Hovedoverenskomsten 2023-2025 Fastansatte Tjenere, fastlønnede</t>
  </si>
  <si>
    <t>Hovedoverenskomsten 2023-2025 Fastansatte Gastronomer</t>
  </si>
  <si>
    <t>pr. måned</t>
  </si>
  <si>
    <t xml:space="preserve">Løn i alt </t>
  </si>
  <si>
    <t>Løn i alt</t>
  </si>
  <si>
    <t>Virksomhedsanciennitet - antal påbegyndte år</t>
  </si>
  <si>
    <t>Sundhedsordning</t>
  </si>
  <si>
    <t>Fast nattillæg (hvis aftalt)</t>
  </si>
  <si>
    <t>Fast nattillæg pr. måned (hvis aftalt)</t>
  </si>
  <si>
    <t>Nattillæg (hvis der ikke er aftalt fast nattillæg)</t>
  </si>
  <si>
    <t>Personligt tillæg pr. måned</t>
  </si>
  <si>
    <t>Satser pr. 1. marts 2024</t>
  </si>
  <si>
    <t>Sidst opdateret: 18.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</si>
</sst>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#,##0.00\ &quot;kr.&quot;"/>
    <numFmt numFmtId="165" formatCode="&quot;kr.&quot;\ 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Neo Sans Std"/>
      <family val="2"/>
    </font>
    <font>
      <b/>
      <sz val="11"/>
      <color theme="1"/>
      <name val="Neo Sans Std"/>
      <family val="2"/>
    </font>
    <font>
      <b/>
      <sz val="11"/>
      <color theme="1"/>
      <name val="Calibri"/>
      <family val="2"/>
      <scheme val="minor"/>
    </font>
    <font>
      <b/>
      <sz val="18"/>
      <name val="Verdana"/>
      <family val="2"/>
    </font>
    <font>
      <sz val="11"/>
      <color theme="1"/>
      <name val="Verdana"/>
      <family val="2"/>
    </font>
    <font>
      <sz val="12"/>
      <name val="Verdana"/>
      <family val="2"/>
    </font>
    <font>
      <b/>
      <sz val="14"/>
      <color theme="0"/>
      <name val="Verdana"/>
      <family val="2"/>
    </font>
    <font>
      <sz val="14"/>
      <color theme="0"/>
      <name val="Verdana"/>
      <family val="2"/>
    </font>
    <font>
      <b/>
      <sz val="11"/>
      <color theme="0"/>
      <name val="Verdana"/>
      <family val="2"/>
    </font>
    <font>
      <b/>
      <sz val="11"/>
      <color theme="1"/>
      <name val="Verdana"/>
      <family val="2"/>
    </font>
    <font>
      <sz val="11"/>
      <color theme="0"/>
      <name val="Verdana"/>
      <family val="2"/>
    </font>
    <font>
      <i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AD194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rgb="FFAD0034"/>
      </left>
      <right/>
      <top style="thick">
        <color rgb="FFAD0034"/>
      </top>
      <bottom/>
      <diagonal/>
    </border>
    <border>
      <left/>
      <right style="thick">
        <color rgb="FFAD0034"/>
      </right>
      <top style="thick">
        <color rgb="FFAD0034"/>
      </top>
      <bottom/>
      <diagonal/>
    </border>
    <border>
      <left style="thick">
        <color rgb="FFAD0034"/>
      </left>
      <right/>
      <top/>
      <bottom/>
      <diagonal/>
    </border>
    <border>
      <left/>
      <right style="thick">
        <color rgb="FFAD0034"/>
      </right>
      <top/>
      <bottom/>
      <diagonal/>
    </border>
    <border>
      <left style="thick">
        <color rgb="FFAD0034"/>
      </left>
      <right/>
      <top/>
      <bottom style="thick">
        <color rgb="FFAD0034"/>
      </bottom>
      <diagonal/>
    </border>
    <border>
      <left/>
      <right style="thick">
        <color rgb="FFAD0034"/>
      </right>
      <top/>
      <bottom style="thick">
        <color rgb="FFAD003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3" borderId="0" xfId="0" applyFont="1" applyFill="1"/>
    <xf numFmtId="0" fontId="3" fillId="3" borderId="0" xfId="0" applyFont="1" applyFill="1"/>
    <xf numFmtId="2" fontId="2" fillId="3" borderId="0" xfId="0" applyNumberFormat="1" applyFont="1" applyFill="1"/>
    <xf numFmtId="0" fontId="4" fillId="3" borderId="0" xfId="0" applyFont="1" applyFill="1" applyAlignment="1">
      <alignment vertical="center" wrapText="1"/>
    </xf>
    <xf numFmtId="0" fontId="6" fillId="3" borderId="0" xfId="0" applyFont="1" applyFill="1"/>
    <xf numFmtId="0" fontId="7" fillId="3" borderId="0" xfId="0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/>
    <xf numFmtId="10" fontId="6" fillId="3" borderId="0" xfId="0" applyNumberFormat="1" applyFont="1" applyFill="1"/>
    <xf numFmtId="164" fontId="6" fillId="3" borderId="0" xfId="0" applyNumberFormat="1" applyFont="1" applyFill="1"/>
    <xf numFmtId="0" fontId="11" fillId="3" borderId="0" xfId="0" applyFont="1" applyFill="1" applyAlignment="1">
      <alignment horizontal="left"/>
    </xf>
    <xf numFmtId="0" fontId="6" fillId="3" borderId="8" xfId="0" applyFont="1" applyFill="1" applyBorder="1"/>
    <xf numFmtId="10" fontId="6" fillId="3" borderId="8" xfId="0" applyNumberFormat="1" applyFont="1" applyFill="1" applyBorder="1"/>
    <xf numFmtId="164" fontId="6" fillId="3" borderId="8" xfId="0" applyNumberFormat="1" applyFont="1" applyFill="1" applyBorder="1"/>
    <xf numFmtId="0" fontId="11" fillId="3" borderId="0" xfId="0" applyFont="1" applyFill="1" applyAlignment="1">
      <alignment vertical="center" wrapText="1"/>
    </xf>
    <xf numFmtId="0" fontId="6" fillId="3" borderId="9" xfId="0" applyFont="1" applyFill="1" applyBorder="1"/>
    <xf numFmtId="0" fontId="11" fillId="3" borderId="0" xfId="0" applyFont="1" applyFill="1"/>
    <xf numFmtId="0" fontId="6" fillId="3" borderId="2" xfId="0" applyFont="1" applyFill="1" applyBorder="1"/>
    <xf numFmtId="0" fontId="6" fillId="3" borderId="4" xfId="0" applyFont="1" applyFill="1" applyBorder="1"/>
    <xf numFmtId="0" fontId="6" fillId="3" borderId="6" xfId="0" applyFont="1" applyFill="1" applyBorder="1"/>
    <xf numFmtId="0" fontId="6" fillId="3" borderId="0" xfId="0" applyFont="1" applyFill="1" applyAlignment="1">
      <alignment horizontal="right"/>
    </xf>
    <xf numFmtId="0" fontId="12" fillId="3" borderId="0" xfId="0" applyFont="1" applyFill="1"/>
    <xf numFmtId="10" fontId="12" fillId="3" borderId="0" xfId="0" applyNumberFormat="1" applyFont="1" applyFill="1"/>
    <xf numFmtId="164" fontId="2" fillId="3" borderId="0" xfId="0" applyNumberFormat="1" applyFont="1" applyFill="1"/>
    <xf numFmtId="44" fontId="6" fillId="3" borderId="0" xfId="2" applyFont="1" applyFill="1" applyAlignment="1">
      <alignment horizontal="right"/>
    </xf>
    <xf numFmtId="10" fontId="6" fillId="0" borderId="0" xfId="0" applyNumberFormat="1" applyFont="1"/>
    <xf numFmtId="164" fontId="6" fillId="3" borderId="0" xfId="0" applyNumberFormat="1" applyFont="1" applyFill="1" applyAlignment="1">
      <alignment horizontal="right" vertical="center"/>
    </xf>
    <xf numFmtId="164" fontId="11" fillId="3" borderId="0" xfId="0" applyNumberFormat="1" applyFont="1" applyFill="1"/>
    <xf numFmtId="2" fontId="10" fillId="4" borderId="3" xfId="1" applyNumberFormat="1" applyFont="1" applyFill="1" applyBorder="1"/>
    <xf numFmtId="164" fontId="10" fillId="4" borderId="5" xfId="1" applyNumberFormat="1" applyFont="1" applyFill="1" applyBorder="1"/>
    <xf numFmtId="2" fontId="10" fillId="4" borderId="5" xfId="1" applyNumberFormat="1" applyFont="1" applyFill="1" applyBorder="1" applyAlignment="1">
      <alignment horizontal="right"/>
    </xf>
    <xf numFmtId="1" fontId="10" fillId="4" borderId="5" xfId="1" applyNumberFormat="1" applyFont="1" applyFill="1" applyBorder="1"/>
    <xf numFmtId="164" fontId="10" fillId="4" borderId="7" xfId="1" applyNumberFormat="1" applyFont="1" applyFill="1" applyBorder="1"/>
    <xf numFmtId="164" fontId="11" fillId="3" borderId="3" xfId="0" applyNumberFormat="1" applyFont="1" applyFill="1" applyBorder="1"/>
    <xf numFmtId="164" fontId="6" fillId="3" borderId="9" xfId="0" applyNumberFormat="1" applyFont="1" applyFill="1" applyBorder="1"/>
    <xf numFmtId="164" fontId="11" fillId="3" borderId="9" xfId="0" applyNumberFormat="1" applyFont="1" applyFill="1" applyBorder="1"/>
    <xf numFmtId="0" fontId="11" fillId="3" borderId="0" xfId="0" applyFont="1" applyFill="1" applyAlignment="1">
      <alignment horizontal="right"/>
    </xf>
    <xf numFmtId="10" fontId="11" fillId="3" borderId="0" xfId="0" applyNumberFormat="1" applyFont="1" applyFill="1"/>
    <xf numFmtId="0" fontId="6" fillId="3" borderId="13" xfId="0" applyFont="1" applyFill="1" applyBorder="1"/>
    <xf numFmtId="0" fontId="11" fillId="3" borderId="16" xfId="0" applyFont="1" applyFill="1" applyBorder="1"/>
    <xf numFmtId="0" fontId="11" fillId="3" borderId="9" xfId="0" applyFont="1" applyFill="1" applyBorder="1"/>
    <xf numFmtId="10" fontId="11" fillId="3" borderId="9" xfId="0" applyNumberFormat="1" applyFont="1" applyFill="1" applyBorder="1"/>
    <xf numFmtId="0" fontId="6" fillId="3" borderId="17" xfId="0" applyFont="1" applyFill="1" applyBorder="1"/>
    <xf numFmtId="164" fontId="11" fillId="3" borderId="17" xfId="0" applyNumberFormat="1" applyFont="1" applyFill="1" applyBorder="1"/>
    <xf numFmtId="164" fontId="6" fillId="3" borderId="17" xfId="0" applyNumberFormat="1" applyFont="1" applyFill="1" applyBorder="1"/>
    <xf numFmtId="164" fontId="11" fillId="3" borderId="18" xfId="0" applyNumberFormat="1" applyFont="1" applyFill="1" applyBorder="1"/>
    <xf numFmtId="164" fontId="6" fillId="0" borderId="0" xfId="0" applyNumberFormat="1" applyFont="1"/>
    <xf numFmtId="164" fontId="6" fillId="0" borderId="20" xfId="0" applyNumberFormat="1" applyFont="1" applyBorder="1"/>
    <xf numFmtId="164" fontId="6" fillId="0" borderId="0" xfId="3" quotePrefix="1" applyNumberFormat="1" applyFont="1" applyFill="1"/>
    <xf numFmtId="165" fontId="2" fillId="3" borderId="0" xfId="0" applyNumberFormat="1" applyFont="1" applyFill="1"/>
    <xf numFmtId="164" fontId="6" fillId="0" borderId="19" xfId="0" applyNumberFormat="1" applyFont="1" applyBorder="1"/>
    <xf numFmtId="164" fontId="6" fillId="3" borderId="20" xfId="0" applyNumberFormat="1" applyFont="1" applyFill="1" applyBorder="1"/>
    <xf numFmtId="0" fontId="6" fillId="0" borderId="0" xfId="0" applyFont="1"/>
    <xf numFmtId="164" fontId="10" fillId="4" borderId="0" xfId="1" applyNumberFormat="1" applyFont="1" applyFill="1" applyBorder="1"/>
    <xf numFmtId="0" fontId="6" fillId="3" borderId="5" xfId="0" applyFont="1" applyFill="1" applyBorder="1"/>
    <xf numFmtId="0" fontId="2" fillId="3" borderId="4" xfId="0" applyFont="1" applyFill="1" applyBorder="1"/>
    <xf numFmtId="164" fontId="10" fillId="3" borderId="0" xfId="1" applyNumberFormat="1" applyFont="1" applyFill="1" applyBorder="1"/>
    <xf numFmtId="0" fontId="13" fillId="0" borderId="0" xfId="0" applyFont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wrapText="1"/>
    </xf>
    <xf numFmtId="164" fontId="6" fillId="3" borderId="0" xfId="0" applyNumberFormat="1" applyFont="1" applyFill="1" applyAlignment="1">
      <alignment horizontal="right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</cellXfs>
  <cellStyles count="4">
    <cellStyle name="Bemærk!" xfId="1" builtinId="10"/>
    <cellStyle name="Komma" xfId="3" builtinId="3"/>
    <cellStyle name="Normal" xfId="0" builtinId="0"/>
    <cellStyle name="Valuta" xfId="2" builtinId="4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Neo Sans Std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Neo Sans Std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Neo Sans Std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family val="2"/>
        <scheme val="none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colors>
    <mruColors>
      <color rgb="FFAD194C"/>
      <color rgb="FFAD0034"/>
      <color rgb="FF0077C0"/>
      <color rgb="FFE7C57E"/>
      <color rgb="FFC5692D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3466505</xdr:colOff>
      <xdr:row>1</xdr:row>
      <xdr:rowOff>92603</xdr:rowOff>
    </xdr:from>
    <xdr:to>
      <xdr:col>9</xdr:col>
      <xdr:colOff>1677902</xdr:colOff>
      <xdr:row>4</xdr:row>
      <xdr:rowOff>177271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2067DA26-5026-4EC5-8AF6-1DBA2A581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224" y="318822"/>
          <a:ext cx="2104741" cy="763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3359350</xdr:colOff>
      <xdr:row>1</xdr:row>
      <xdr:rowOff>68790</xdr:rowOff>
    </xdr:from>
    <xdr:to>
      <xdr:col>10</xdr:col>
      <xdr:colOff>118185</xdr:colOff>
      <xdr:row>4</xdr:row>
      <xdr:rowOff>153458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254C1A3-815C-438B-B02E-EC59F13CE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788" y="295009"/>
          <a:ext cx="2104741" cy="7633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2966443</xdr:colOff>
      <xdr:row>1</xdr:row>
      <xdr:rowOff>68790</xdr:rowOff>
    </xdr:from>
    <xdr:to>
      <xdr:col>9</xdr:col>
      <xdr:colOff>1392153</xdr:colOff>
      <xdr:row>4</xdr:row>
      <xdr:rowOff>153458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03569C9-37C2-41CF-8E67-90E751DA4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3893" y="297390"/>
          <a:ext cx="2104741" cy="7704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2966443</xdr:colOff>
      <xdr:row>1</xdr:row>
      <xdr:rowOff>68790</xdr:rowOff>
    </xdr:from>
    <xdr:to>
      <xdr:col>9</xdr:col>
      <xdr:colOff>1475497</xdr:colOff>
      <xdr:row>4</xdr:row>
      <xdr:rowOff>153458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AFBE23C-DFC5-4A03-9F39-A8EE8865D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3893" y="297390"/>
          <a:ext cx="2104741" cy="7704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911FDD-5AC8-4481-AE37-56990FC24A88}" name="Tabel1" displayName="Tabel1" ref="M55:M57" totalsRowShown="0" headerRowDxfId="11" dataDxfId="10">
  <autoFilter ref="M55:M57" xr:uid="{45911FDD-5AC8-4481-AE37-56990FC24A88}"/>
  <tableColumns count="1">
    <tableColumn id="1" xr3:uid="{7D9BCC5B-30E3-42A7-8BC9-19161142945E}" name="Er medarbejderen faglært?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D536FD4-24B2-433C-9084-C03147D08109}" name="Tabel135" displayName="Tabel135" ref="M77:M79" totalsRowShown="0" headerRowDxfId="8" dataDxfId="7">
  <autoFilter ref="M77:M79" xr:uid="{45911FDD-5AC8-4481-AE37-56990FC24A88}"/>
  <tableColumns count="1">
    <tableColumn id="1" xr3:uid="{FBD3A8D2-0F52-445E-9AF8-BC708E7263A6}" name="Er medarbejderen faglært?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D52747-89C6-440F-BA1B-327C2E12CE82}" name="Tabel13" displayName="Tabel13" ref="M43:M45" totalsRowShown="0" headerRowDxfId="5" dataDxfId="4">
  <autoFilter ref="M43:M45" xr:uid="{45911FDD-5AC8-4481-AE37-56990FC24A88}"/>
  <tableColumns count="1">
    <tableColumn id="1" xr3:uid="{1E78C61B-B145-41A6-8474-1925DE23883D}" name="Er medarbejderen faglært?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6857F7-4811-4206-9533-92778536B7BB}" name="Tabel134" displayName="Tabel134" ref="M43:M45" totalsRowShown="0" headerRowDxfId="2" dataDxfId="1">
  <autoFilter ref="M43:M45" xr:uid="{45911FDD-5AC8-4481-AE37-56990FC24A88}"/>
  <tableColumns count="1">
    <tableColumn id="1" xr3:uid="{2B393C80-F5BA-4879-836D-7DCBBD748ADF}" name="Er medarbejderen faglært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89F02-5C6D-47CC-9100-691A3D4D7FF6}">
  <sheetPr>
    <pageSetUpPr fitToPage="1"/>
  </sheetPr>
  <dimension ref="B1:O82"/>
  <sheetViews>
    <sheetView tabSelected="1" zoomScale="82" zoomScaleNormal="82" zoomScaleSheetLayoutView="90" workbookViewId="0"/>
  </sheetViews>
  <sheetFormatPr defaultColWidth="8.81640625" defaultRowHeight="14"/>
  <cols>
    <col min="1" max="1" width="4.453125" style="1" customWidth="1"/>
    <col min="2" max="2" width="39.453125" style="1" customWidth="1"/>
    <col min="3" max="3" width="3.453125" style="1" customWidth="1"/>
    <col min="4" max="4" width="10" style="1" bestFit="1" customWidth="1"/>
    <col min="5" max="5" width="20.453125" style="1" customWidth="1"/>
    <col min="6" max="6" width="7.54296875" style="1" customWidth="1"/>
    <col min="7" max="7" width="25.1796875" style="1" bestFit="1" customWidth="1"/>
    <col min="8" max="8" width="8.81640625" style="1" customWidth="1"/>
    <col min="9" max="9" width="58.453125" style="1" bestFit="1" customWidth="1"/>
    <col min="10" max="10" width="26.7265625" style="1" customWidth="1"/>
    <col min="11" max="12" width="8.81640625" style="1"/>
    <col min="13" max="13" width="30.81640625" style="1" bestFit="1" customWidth="1"/>
    <col min="14" max="14" width="9.81640625" style="1" bestFit="1" customWidth="1"/>
    <col min="15" max="15" width="16.453125" style="1" bestFit="1" customWidth="1"/>
    <col min="16" max="16384" width="8.81640625" style="1"/>
  </cols>
  <sheetData>
    <row r="1" spans="2:15" ht="18" customHeight="1"/>
    <row r="2" spans="2:15" ht="18" customHeight="1">
      <c r="B2" s="60" t="s">
        <v>40</v>
      </c>
      <c r="C2" s="60"/>
      <c r="D2" s="60"/>
      <c r="E2" s="60"/>
      <c r="F2" s="60"/>
      <c r="G2" s="60"/>
      <c r="H2" s="60"/>
      <c r="I2" s="60"/>
      <c r="J2" s="5"/>
    </row>
    <row r="3" spans="2:15" ht="18" customHeight="1">
      <c r="B3" s="60"/>
      <c r="C3" s="60"/>
      <c r="D3" s="60"/>
      <c r="E3" s="60"/>
      <c r="F3" s="60"/>
      <c r="G3" s="60"/>
      <c r="H3" s="60"/>
      <c r="I3" s="60"/>
      <c r="J3" s="5"/>
    </row>
    <row r="4" spans="2:15" ht="18" customHeight="1">
      <c r="B4" s="60"/>
      <c r="C4" s="60"/>
      <c r="D4" s="60"/>
      <c r="E4" s="60"/>
      <c r="F4" s="60"/>
      <c r="G4" s="60"/>
      <c r="H4" s="60"/>
      <c r="I4" s="60"/>
      <c r="J4" s="5"/>
    </row>
    <row r="5" spans="2:15" ht="18" customHeight="1">
      <c r="B5" s="60"/>
      <c r="C5" s="60"/>
      <c r="D5" s="60"/>
      <c r="E5" s="60"/>
      <c r="F5" s="60"/>
      <c r="G5" s="60"/>
      <c r="H5" s="60"/>
      <c r="I5" s="60"/>
      <c r="J5" s="5"/>
    </row>
    <row r="6" spans="2:15" ht="18" customHeight="1">
      <c r="B6" s="60"/>
      <c r="C6" s="60"/>
      <c r="D6" s="60"/>
      <c r="E6" s="60"/>
      <c r="F6" s="60"/>
      <c r="G6" s="60"/>
      <c r="H6" s="60"/>
      <c r="I6" s="60"/>
      <c r="J6" s="5"/>
    </row>
    <row r="7" spans="2:15" ht="18" customHeight="1">
      <c r="B7" s="6" t="s">
        <v>50</v>
      </c>
      <c r="C7" s="7"/>
      <c r="D7" s="5"/>
      <c r="E7" s="5"/>
      <c r="F7" s="5"/>
      <c r="H7" s="5"/>
      <c r="I7" s="5"/>
      <c r="J7" s="5"/>
    </row>
    <row r="8" spans="2:15" ht="18" customHeight="1">
      <c r="B8" s="59" t="s">
        <v>51</v>
      </c>
      <c r="C8" s="8"/>
      <c r="D8" s="5"/>
      <c r="E8" s="5"/>
      <c r="F8" s="5"/>
      <c r="G8" s="5"/>
      <c r="H8" s="5"/>
      <c r="I8" s="9" t="s">
        <v>21</v>
      </c>
      <c r="J8" s="5"/>
    </row>
    <row r="9" spans="2:15" ht="18" customHeight="1">
      <c r="B9" s="5"/>
      <c r="C9" s="5"/>
      <c r="D9" s="5"/>
      <c r="E9" s="5"/>
      <c r="F9" s="5"/>
      <c r="G9" s="5"/>
      <c r="H9" s="5"/>
      <c r="I9" s="5"/>
      <c r="J9" s="5"/>
    </row>
    <row r="10" spans="2:15" ht="18" customHeight="1" thickBot="1">
      <c r="B10" s="9" t="s">
        <v>3</v>
      </c>
      <c r="C10" s="9"/>
      <c r="D10" s="5"/>
      <c r="E10" s="38" t="s">
        <v>27</v>
      </c>
      <c r="F10" s="22"/>
      <c r="G10" s="38" t="s">
        <v>41</v>
      </c>
      <c r="H10" s="5"/>
      <c r="I10" s="12" t="s">
        <v>1</v>
      </c>
      <c r="J10" s="5"/>
    </row>
    <row r="11" spans="2:15" ht="18" customHeight="1">
      <c r="C11" s="5"/>
      <c r="D11" s="10"/>
      <c r="E11" s="11"/>
      <c r="F11" s="11"/>
      <c r="G11" s="11"/>
      <c r="H11" s="5"/>
      <c r="I11" s="19" t="s">
        <v>7</v>
      </c>
      <c r="J11" s="30">
        <v>37</v>
      </c>
    </row>
    <row r="12" spans="2:15" ht="18" customHeight="1">
      <c r="B12" s="5" t="s">
        <v>29</v>
      </c>
      <c r="C12" s="5"/>
      <c r="D12" s="10"/>
      <c r="E12" s="53">
        <f>ROUND(E64,2)</f>
        <v>143.27000000000001</v>
      </c>
      <c r="F12" s="48"/>
      <c r="G12" s="11">
        <f>ROUND(G64,2)</f>
        <v>22970.01</v>
      </c>
      <c r="H12" s="5"/>
      <c r="I12" s="20" t="s">
        <v>19</v>
      </c>
      <c r="J12" s="32" t="s">
        <v>5</v>
      </c>
      <c r="O12" s="11"/>
    </row>
    <row r="13" spans="2:15" ht="18" customHeight="1">
      <c r="B13" s="5" t="s">
        <v>36</v>
      </c>
      <c r="C13" s="5"/>
      <c r="D13" s="26"/>
      <c r="E13" s="53">
        <f t="shared" ref="E13:E19" si="0">ROUND(E65,2)</f>
        <v>0</v>
      </c>
      <c r="F13" s="11"/>
      <c r="G13" s="11">
        <f t="shared" ref="G13:G19" si="1">ROUND(G65,2)</f>
        <v>0</v>
      </c>
      <c r="H13" s="5"/>
      <c r="I13" s="20" t="s">
        <v>33</v>
      </c>
      <c r="J13" s="33">
        <v>1</v>
      </c>
      <c r="O13" s="11"/>
    </row>
    <row r="14" spans="2:15" ht="18" customHeight="1">
      <c r="B14" s="5" t="s">
        <v>24</v>
      </c>
      <c r="C14" s="5"/>
      <c r="D14" s="10"/>
      <c r="E14" s="53">
        <f t="shared" si="0"/>
        <v>0</v>
      </c>
      <c r="F14" s="11"/>
      <c r="G14" s="11">
        <f t="shared" si="1"/>
        <v>0</v>
      </c>
      <c r="H14" s="5"/>
      <c r="I14" s="20" t="s">
        <v>30</v>
      </c>
      <c r="J14" s="31">
        <v>0</v>
      </c>
      <c r="O14" s="11"/>
    </row>
    <row r="15" spans="2:15" ht="18" customHeight="1">
      <c r="B15" s="54" t="s">
        <v>46</v>
      </c>
      <c r="C15" s="5"/>
      <c r="D15" s="10"/>
      <c r="E15" s="53">
        <f t="shared" si="0"/>
        <v>0</v>
      </c>
      <c r="F15" s="11"/>
      <c r="G15" s="11">
        <f t="shared" si="1"/>
        <v>0</v>
      </c>
      <c r="H15" s="5"/>
      <c r="I15" s="20" t="s">
        <v>47</v>
      </c>
      <c r="J15" s="31">
        <v>0</v>
      </c>
      <c r="O15" s="11"/>
    </row>
    <row r="16" spans="2:15" ht="18" customHeight="1" thickBot="1">
      <c r="B16" s="5" t="s">
        <v>26</v>
      </c>
      <c r="C16" s="5"/>
      <c r="D16" s="10"/>
      <c r="E16" s="53">
        <f t="shared" si="0"/>
        <v>0</v>
      </c>
      <c r="F16" s="11"/>
      <c r="G16" s="11">
        <f t="shared" si="1"/>
        <v>0</v>
      </c>
      <c r="H16" s="5"/>
      <c r="I16" s="21" t="s">
        <v>49</v>
      </c>
      <c r="J16" s="34">
        <v>0</v>
      </c>
      <c r="O16" s="11"/>
    </row>
    <row r="17" spans="2:15" ht="18" customHeight="1">
      <c r="B17" s="5" t="s">
        <v>2</v>
      </c>
      <c r="C17" s="5"/>
      <c r="D17" s="27">
        <v>0.1</v>
      </c>
      <c r="E17" s="53">
        <f>ROUND(E69,2)</f>
        <v>17.39</v>
      </c>
      <c r="F17" s="11"/>
      <c r="G17" s="11">
        <f t="shared" si="1"/>
        <v>2787.41</v>
      </c>
      <c r="H17" s="5"/>
      <c r="I17" s="4"/>
      <c r="O17" s="11"/>
    </row>
    <row r="18" spans="2:15" ht="18" customHeight="1">
      <c r="B18" s="5" t="s">
        <v>45</v>
      </c>
      <c r="C18" s="5"/>
      <c r="D18" s="10">
        <v>1.5E-3</v>
      </c>
      <c r="E18" s="53">
        <f t="shared" si="0"/>
        <v>0.26</v>
      </c>
      <c r="F18" s="11"/>
      <c r="G18" s="11">
        <f t="shared" si="1"/>
        <v>41.81</v>
      </c>
      <c r="H18" s="5"/>
      <c r="I18" s="5"/>
      <c r="J18" s="5"/>
      <c r="O18" s="11"/>
    </row>
    <row r="19" spans="2:15" ht="18" customHeight="1">
      <c r="B19" s="5" t="s">
        <v>6</v>
      </c>
      <c r="C19" s="5"/>
      <c r="D19" s="10">
        <v>8.8499999999999995E-2</v>
      </c>
      <c r="E19" s="53">
        <f t="shared" si="0"/>
        <v>12.68</v>
      </c>
      <c r="F19" s="11"/>
      <c r="G19" s="52">
        <f t="shared" si="1"/>
        <v>2032.85</v>
      </c>
      <c r="H19" s="5"/>
      <c r="I19" s="5"/>
      <c r="J19" s="5"/>
      <c r="O19" s="11"/>
    </row>
    <row r="20" spans="2:15" ht="18" customHeight="1" thickBot="1">
      <c r="B20" s="13" t="s">
        <v>20</v>
      </c>
      <c r="C20" s="13"/>
      <c r="D20" s="14">
        <v>0.125</v>
      </c>
      <c r="E20" s="15">
        <f>ROUND(E72,2)</f>
        <v>17.91</v>
      </c>
      <c r="F20" s="15"/>
      <c r="G20" s="15">
        <f>ROUND(G72,2)</f>
        <v>2871.25</v>
      </c>
      <c r="H20" s="5"/>
      <c r="I20" s="5"/>
      <c r="J20" s="16"/>
      <c r="K20" s="4"/>
      <c r="O20" s="11"/>
    </row>
    <row r="21" spans="2:15" ht="18" customHeight="1" thickBot="1">
      <c r="B21" s="5"/>
      <c r="C21" s="5"/>
      <c r="D21" s="5"/>
      <c r="E21" s="5"/>
      <c r="F21" s="13"/>
      <c r="G21" s="5"/>
      <c r="H21" s="5"/>
      <c r="I21" s="16"/>
      <c r="J21" s="16"/>
      <c r="K21" s="4"/>
    </row>
    <row r="22" spans="2:15" ht="18" customHeight="1" thickTop="1" thickBot="1">
      <c r="B22" s="41" t="s">
        <v>43</v>
      </c>
      <c r="C22" s="44"/>
      <c r="D22" s="44"/>
      <c r="E22" s="45">
        <f>SUM(E12:E20)</f>
        <v>191.51000000000002</v>
      </c>
      <c r="F22" s="46"/>
      <c r="G22" s="47">
        <f>SUM(G12:G20)</f>
        <v>30703.329999999998</v>
      </c>
      <c r="H22" s="5"/>
      <c r="I22" s="61" t="s">
        <v>35</v>
      </c>
      <c r="J22" s="62"/>
      <c r="K22" s="4"/>
      <c r="O22" s="25"/>
    </row>
    <row r="23" spans="2:15" ht="18" customHeight="1">
      <c r="B23" s="18"/>
      <c r="C23" s="18"/>
      <c r="D23" s="39"/>
      <c r="E23" s="29"/>
      <c r="F23" s="29"/>
      <c r="G23" s="29"/>
      <c r="H23" s="5"/>
      <c r="I23" s="63"/>
      <c r="J23" s="64"/>
      <c r="K23" s="4"/>
      <c r="L23" s="2"/>
    </row>
    <row r="24" spans="2:15" ht="18" customHeight="1">
      <c r="B24" s="5"/>
      <c r="C24" s="5"/>
      <c r="D24" s="5"/>
      <c r="E24" s="11"/>
      <c r="F24" s="5"/>
      <c r="G24" s="5"/>
      <c r="H24" s="5"/>
      <c r="I24" s="63"/>
      <c r="J24" s="64"/>
    </row>
    <row r="25" spans="2:15" ht="18" customHeight="1" thickBot="1">
      <c r="B25" s="5"/>
      <c r="C25" s="5"/>
      <c r="D25" s="5"/>
      <c r="E25" s="5"/>
      <c r="F25" s="5"/>
      <c r="G25" s="5"/>
      <c r="H25" s="5"/>
      <c r="I25" s="65"/>
      <c r="J25" s="66"/>
    </row>
    <row r="26" spans="2:15" ht="18" customHeight="1" thickTop="1">
      <c r="B26" s="18" t="s">
        <v>31</v>
      </c>
      <c r="C26" s="5"/>
      <c r="D26" s="5"/>
      <c r="E26" s="5"/>
      <c r="F26" s="5"/>
      <c r="G26" s="5"/>
      <c r="H26" s="5"/>
      <c r="I26" s="5"/>
      <c r="J26" s="5"/>
    </row>
    <row r="27" spans="2:15" ht="18" customHeight="1">
      <c r="B27" s="67" t="s">
        <v>34</v>
      </c>
      <c r="C27" s="67"/>
      <c r="D27" s="67"/>
      <c r="E27" s="68">
        <f>SUM(E12:E16)*(J11/37)*7.4</f>
        <v>1060.1980000000001</v>
      </c>
      <c r="F27" s="28"/>
      <c r="G27" s="28"/>
      <c r="H27" s="5"/>
      <c r="I27" s="5"/>
      <c r="J27" s="5"/>
    </row>
    <row r="28" spans="2:15" ht="18" customHeight="1">
      <c r="B28" s="67"/>
      <c r="C28" s="67"/>
      <c r="D28" s="67"/>
      <c r="E28" s="68"/>
      <c r="F28" s="28"/>
      <c r="G28" s="28"/>
      <c r="H28" s="5"/>
      <c r="I28" s="5"/>
      <c r="J28" s="5"/>
    </row>
    <row r="29" spans="2:15" ht="18" customHeight="1">
      <c r="B29" s="5" t="s">
        <v>25</v>
      </c>
      <c r="C29" s="5"/>
      <c r="D29" s="5"/>
      <c r="E29" s="5"/>
      <c r="F29" s="5"/>
      <c r="G29" s="5"/>
      <c r="H29" s="5"/>
      <c r="I29" s="5"/>
      <c r="J29" s="5"/>
    </row>
    <row r="30" spans="2:15" ht="18" customHeight="1">
      <c r="B30" s="54" t="s">
        <v>48</v>
      </c>
      <c r="C30" s="5"/>
      <c r="D30" s="5"/>
      <c r="E30" s="5"/>
      <c r="F30" s="5"/>
      <c r="G30" s="5"/>
      <c r="H30" s="5"/>
      <c r="I30" s="5"/>
      <c r="J30" s="5"/>
    </row>
    <row r="31" spans="2:15" ht="18" customHeight="1">
      <c r="B31" s="5" t="s">
        <v>17</v>
      </c>
      <c r="C31" s="5"/>
      <c r="D31" s="5"/>
      <c r="E31" s="5"/>
      <c r="F31" s="5"/>
      <c r="G31" s="5"/>
      <c r="H31" s="5"/>
      <c r="I31" s="5"/>
      <c r="J31" s="5"/>
    </row>
    <row r="32" spans="2:15" ht="18" customHeight="1">
      <c r="B32" s="5" t="s">
        <v>32</v>
      </c>
      <c r="C32" s="5"/>
      <c r="D32" s="5"/>
      <c r="E32" s="5"/>
      <c r="F32" s="5"/>
      <c r="G32" s="5"/>
      <c r="H32" s="5"/>
      <c r="I32" s="5"/>
      <c r="J32" s="5"/>
    </row>
    <row r="33" spans="2:10" ht="18" customHeight="1">
      <c r="B33" s="5" t="s">
        <v>23</v>
      </c>
      <c r="C33" s="5"/>
      <c r="D33" s="5"/>
      <c r="E33" s="5"/>
      <c r="F33" s="5"/>
      <c r="G33" s="5"/>
      <c r="H33" s="5"/>
      <c r="I33" s="5"/>
      <c r="J33" s="5"/>
    </row>
    <row r="34" spans="2:10" ht="18" customHeight="1">
      <c r="B34" s="5" t="s">
        <v>22</v>
      </c>
      <c r="C34" s="5"/>
      <c r="D34" s="5"/>
      <c r="E34" s="5"/>
      <c r="F34" s="5"/>
      <c r="G34" s="5"/>
      <c r="H34" s="5"/>
      <c r="I34" s="5"/>
      <c r="J34" s="5"/>
    </row>
    <row r="49" spans="2:14" hidden="1"/>
    <row r="50" spans="2:14" hidden="1"/>
    <row r="51" spans="2:14" hidden="1"/>
    <row r="52" spans="2:14" hidden="1"/>
    <row r="53" spans="2:14" hidden="1"/>
    <row r="54" spans="2:14" ht="14.5" hidden="1" customHeight="1"/>
    <row r="55" spans="2:14" hidden="1">
      <c r="M55" s="1" t="s">
        <v>18</v>
      </c>
    </row>
    <row r="56" spans="2:14" hidden="1">
      <c r="M56" s="1" t="s">
        <v>4</v>
      </c>
    </row>
    <row r="57" spans="2:14" hidden="1">
      <c r="M57" s="1" t="s">
        <v>5</v>
      </c>
    </row>
    <row r="58" spans="2:14" hidden="1"/>
    <row r="59" spans="2:14" hidden="1"/>
    <row r="60" spans="2:14" hidden="1"/>
    <row r="61" spans="2:14" hidden="1"/>
    <row r="62" spans="2:14" hidden="1">
      <c r="B62" s="9" t="s">
        <v>3</v>
      </c>
      <c r="C62" s="9"/>
      <c r="D62" s="5"/>
      <c r="E62" s="38" t="s">
        <v>27</v>
      </c>
      <c r="F62" s="22"/>
      <c r="G62" s="38" t="s">
        <v>41</v>
      </c>
      <c r="M62" s="1" t="s">
        <v>8</v>
      </c>
      <c r="N62" s="1" t="s">
        <v>9</v>
      </c>
    </row>
    <row r="63" spans="2:14" hidden="1">
      <c r="C63" s="5"/>
      <c r="D63" s="10"/>
      <c r="E63" s="11"/>
      <c r="F63" s="11"/>
      <c r="G63" s="11"/>
      <c r="M63" s="1" t="s">
        <v>10</v>
      </c>
      <c r="N63" s="3">
        <v>365.3</v>
      </c>
    </row>
    <row r="64" spans="2:14" hidden="1">
      <c r="B64" s="5" t="s">
        <v>29</v>
      </c>
      <c r="C64" s="5"/>
      <c r="D64" s="10"/>
      <c r="E64" s="49">
        <f>IF(J12="Ja",157.1,143.27)</f>
        <v>143.27000000000001</v>
      </c>
      <c r="F64" s="48"/>
      <c r="G64" s="52">
        <f>IF(AND(J12="Ja",J11=37),25187.67,IF(AND(J12="Nej",J11=37),22970.01,E64*J11*4.333))</f>
        <v>22970.01</v>
      </c>
      <c r="M64" s="1" t="s">
        <v>11</v>
      </c>
      <c r="N64" s="3">
        <v>415.5</v>
      </c>
    </row>
    <row r="65" spans="2:14" hidden="1">
      <c r="B65" s="5" t="s">
        <v>36</v>
      </c>
      <c r="C65" s="5"/>
      <c r="D65" s="26"/>
      <c r="E65" s="11">
        <f>G65/(J11*4.333)</f>
        <v>0</v>
      </c>
      <c r="F65" s="11"/>
      <c r="G65" s="11">
        <f>IF(J13&gt;=21,N69,IF(J13&gt;=15,N68,IF(J13&gt;=11,N67,IF(J13&gt;=9,N66,IF(J13&gt;=7,N65,IF(J13&gt;=5,N64,IF(J13&gt;=3,N63,IF(J13&lt;=2,0))))))))</f>
        <v>0</v>
      </c>
      <c r="M65" s="1" t="s">
        <v>12</v>
      </c>
      <c r="N65" s="3">
        <v>547.86</v>
      </c>
    </row>
    <row r="66" spans="2:14" hidden="1">
      <c r="B66" s="5" t="s">
        <v>24</v>
      </c>
      <c r="C66" s="5"/>
      <c r="D66" s="10"/>
      <c r="E66" s="11">
        <f>J14/(J11*4.333)</f>
        <v>0</v>
      </c>
      <c r="F66" s="11"/>
      <c r="G66" s="11">
        <f>J14</f>
        <v>0</v>
      </c>
      <c r="M66" s="1" t="s">
        <v>13</v>
      </c>
      <c r="N66" s="3">
        <v>719</v>
      </c>
    </row>
    <row r="67" spans="2:14" hidden="1">
      <c r="B67" s="5" t="s">
        <v>46</v>
      </c>
      <c r="C67" s="5"/>
      <c r="D67" s="10"/>
      <c r="E67" s="11">
        <f>J15/(J11*4.333)</f>
        <v>0</v>
      </c>
      <c r="F67" s="11"/>
      <c r="G67" s="11">
        <f>J15</f>
        <v>0</v>
      </c>
      <c r="M67" s="1" t="s">
        <v>14</v>
      </c>
      <c r="N67" s="3">
        <v>833.11</v>
      </c>
    </row>
    <row r="68" spans="2:14" hidden="1">
      <c r="B68" s="5" t="s">
        <v>26</v>
      </c>
      <c r="C68" s="5"/>
      <c r="D68" s="10"/>
      <c r="E68" s="11">
        <f>J16/(J11*4.333)</f>
        <v>0</v>
      </c>
      <c r="F68" s="11"/>
      <c r="G68" s="11">
        <f>J16</f>
        <v>0</v>
      </c>
      <c r="M68" s="1" t="s">
        <v>15</v>
      </c>
      <c r="N68" s="3">
        <v>938.07</v>
      </c>
    </row>
    <row r="69" spans="2:14" hidden="1">
      <c r="B69" s="5" t="s">
        <v>2</v>
      </c>
      <c r="C69" s="5"/>
      <c r="D69" s="27">
        <v>0.1</v>
      </c>
      <c r="E69" s="11">
        <f>D69*(E64+E65+E66+E67+E68+E71+E72)</f>
        <v>17.385814500000002</v>
      </c>
      <c r="F69" s="11"/>
      <c r="G69" s="11">
        <f>D69*(G64+G65+G66+G67+G68+G71+G72)</f>
        <v>2787.4107134999999</v>
      </c>
      <c r="M69" s="1" t="s">
        <v>16</v>
      </c>
      <c r="N69" s="3">
        <v>1071.58</v>
      </c>
    </row>
    <row r="70" spans="2:14" hidden="1">
      <c r="B70" s="5" t="s">
        <v>45</v>
      </c>
      <c r="C70" s="5"/>
      <c r="D70" s="10">
        <v>1.5E-3</v>
      </c>
      <c r="E70" s="11">
        <f>D70*(E64+E65+E66+E67+E68+E71+E72)</f>
        <v>0.2607872175</v>
      </c>
      <c r="F70" s="11"/>
      <c r="G70" s="11">
        <f>D70*(G64+G65+G66+G67+G68+G71+G72)</f>
        <v>41.811160702499997</v>
      </c>
    </row>
    <row r="71" spans="2:14" hidden="1">
      <c r="B71" s="5" t="s">
        <v>6</v>
      </c>
      <c r="C71" s="5"/>
      <c r="D71" s="10">
        <v>8.8499999999999995E-2</v>
      </c>
      <c r="E71" s="11">
        <f>D71*(E64+E65+E66+E67+E68)</f>
        <v>12.679395</v>
      </c>
      <c r="F71" s="11"/>
      <c r="G71" s="11">
        <f>D71*(G64+G65+G66+G67+G68)</f>
        <v>2032.8458849999997</v>
      </c>
    </row>
    <row r="72" spans="2:14" ht="14.5" hidden="1" thickBot="1">
      <c r="B72" s="13" t="s">
        <v>20</v>
      </c>
      <c r="C72" s="13"/>
      <c r="D72" s="14">
        <v>0.125</v>
      </c>
      <c r="E72" s="15">
        <f>D72*(E64+E65+E66+E67+E68)</f>
        <v>17.908750000000001</v>
      </c>
      <c r="F72" s="15"/>
      <c r="G72" s="15">
        <f>D72*(G64+G65+G66+G67+G68)</f>
        <v>2871.2512499999998</v>
      </c>
    </row>
    <row r="73" spans="2:14" ht="14.5" hidden="1" thickBot="1">
      <c r="B73" s="5"/>
      <c r="C73" s="5"/>
      <c r="D73" s="5"/>
      <c r="E73" s="5"/>
      <c r="F73" s="13"/>
      <c r="G73" s="5"/>
    </row>
    <row r="74" spans="2:14" ht="14.5" hidden="1" thickBot="1">
      <c r="B74" s="41" t="s">
        <v>43</v>
      </c>
      <c r="C74" s="44"/>
      <c r="D74" s="44"/>
      <c r="E74" s="45">
        <f>SUM(E64:E72)</f>
        <v>191.50474671750001</v>
      </c>
      <c r="F74" s="46"/>
      <c r="G74" s="47">
        <f>SUM(G64:G72)</f>
        <v>30703.329009202498</v>
      </c>
    </row>
    <row r="75" spans="2:14" hidden="1">
      <c r="B75" s="18"/>
      <c r="C75" s="18"/>
      <c r="D75" s="39"/>
      <c r="E75" s="29"/>
      <c r="F75" s="29"/>
      <c r="G75" s="29"/>
    </row>
    <row r="76" spans="2:14" hidden="1"/>
    <row r="77" spans="2:14" hidden="1"/>
    <row r="78" spans="2:14" hidden="1">
      <c r="B78" s="67" t="s">
        <v>34</v>
      </c>
      <c r="C78" s="67"/>
      <c r="D78" s="67"/>
      <c r="E78" s="68">
        <f>SUM(E64:E68)*(J11/37)*7.4</f>
        <v>1060.1980000000001</v>
      </c>
    </row>
    <row r="79" spans="2:14" hidden="1">
      <c r="B79" s="67"/>
      <c r="C79" s="67"/>
      <c r="D79" s="67"/>
      <c r="E79" s="68"/>
    </row>
    <row r="80" spans="2:14" hidden="1"/>
    <row r="81" hidden="1"/>
    <row r="82" hidden="1"/>
  </sheetData>
  <sheetProtection algorithmName="SHA-512" hashValue="WrFSihdE2VkKXkr9VL5uUUvxcrFWD8tKEtVQOtsKz64ez5RbO9k9CCx2THoVj/QX+PsZh1HwHN1Vx9/gl8jwhA==" saltValue="oQIZnnlfvzQpucQKPzgg5A==" spinCount="100000" sheet="1" objects="1" scenarios="1"/>
  <protectedRanges>
    <protectedRange sqref="J11:J16" name="Område1"/>
  </protectedRanges>
  <mergeCells count="6">
    <mergeCell ref="B2:I6"/>
    <mergeCell ref="I22:J25"/>
    <mergeCell ref="B27:D28"/>
    <mergeCell ref="E27:E28"/>
    <mergeCell ref="B78:D79"/>
    <mergeCell ref="E78:E79"/>
  </mergeCells>
  <dataValidations count="3">
    <dataValidation type="list" allowBlank="1" showInputMessage="1" showErrorMessage="1" sqref="J12" xr:uid="{F2C79217-78C3-4ED5-886B-F949DBA33C45}">
      <formula1>$M$56:$M$57</formula1>
    </dataValidation>
    <dataValidation type="decimal" allowBlank="1" showInputMessage="1" showErrorMessage="1" errorTitle="Ikke gyldigt antal timer" error="Du kan kun indtaste mellem 10 og 37 arbejdstimer pr. uge" sqref="J11" xr:uid="{81720A56-2397-4F70-A3AE-84D3F7CF3D87}">
      <formula1>10</formula1>
      <formula2>37</formula2>
    </dataValidation>
    <dataValidation type="whole" operator="greaterThanOrEqual" allowBlank="1" showInputMessage="1" showErrorMessage="1" errorTitle="Antal påbegyndte år" error="Kan kun angives i hele år" sqref="J13" xr:uid="{55943375-F1F6-4AD8-B6A9-F0B35D05B9A6}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35" max="1638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A37BA-AEE5-4784-86D9-1F743993361B}">
  <sheetPr>
    <pageSetUpPr fitToPage="1"/>
  </sheetPr>
  <dimension ref="B1:N96"/>
  <sheetViews>
    <sheetView zoomScale="80" zoomScaleNormal="80" zoomScaleSheetLayoutView="90" workbookViewId="0">
      <selection activeCell="B8" sqref="B8"/>
    </sheetView>
  </sheetViews>
  <sheetFormatPr defaultColWidth="8.81640625" defaultRowHeight="14"/>
  <cols>
    <col min="1" max="1" width="4.453125" style="1" customWidth="1"/>
    <col min="2" max="2" width="39.7265625" style="1" customWidth="1"/>
    <col min="3" max="3" width="5.54296875" style="1" bestFit="1" customWidth="1"/>
    <col min="4" max="4" width="10" style="1" bestFit="1" customWidth="1"/>
    <col min="5" max="5" width="20.453125" style="1" customWidth="1"/>
    <col min="6" max="6" width="8.453125" style="1" customWidth="1"/>
    <col min="7" max="7" width="17.81640625" style="1" bestFit="1" customWidth="1"/>
    <col min="8" max="8" width="8.81640625" style="1" customWidth="1"/>
    <col min="9" max="9" width="53.453125" style="1" bestFit="1" customWidth="1"/>
    <col min="10" max="10" width="26.7265625" style="1" customWidth="1"/>
    <col min="11" max="12" width="8.81640625" style="1"/>
    <col min="13" max="13" width="30.81640625" style="1" bestFit="1" customWidth="1"/>
    <col min="14" max="14" width="9.81640625" style="1" bestFit="1" customWidth="1"/>
    <col min="15" max="16384" width="8.81640625" style="1"/>
  </cols>
  <sheetData>
    <row r="1" spans="2:10" ht="18" customHeight="1"/>
    <row r="2" spans="2:10" ht="18" customHeight="1">
      <c r="B2" s="60" t="s">
        <v>39</v>
      </c>
      <c r="C2" s="60"/>
      <c r="D2" s="60"/>
      <c r="E2" s="60"/>
      <c r="F2" s="60"/>
      <c r="G2" s="60"/>
      <c r="H2" s="60"/>
      <c r="I2" s="60"/>
      <c r="J2" s="5"/>
    </row>
    <row r="3" spans="2:10" ht="18" customHeight="1">
      <c r="B3" s="60"/>
      <c r="C3" s="60"/>
      <c r="D3" s="60"/>
      <c r="E3" s="60"/>
      <c r="F3" s="60"/>
      <c r="G3" s="60"/>
      <c r="H3" s="60"/>
      <c r="I3" s="60"/>
      <c r="J3" s="5"/>
    </row>
    <row r="4" spans="2:10" ht="18" customHeight="1">
      <c r="B4" s="60"/>
      <c r="C4" s="60"/>
      <c r="D4" s="60"/>
      <c r="E4" s="60"/>
      <c r="F4" s="60"/>
      <c r="G4" s="60"/>
      <c r="H4" s="60"/>
      <c r="I4" s="60"/>
      <c r="J4" s="5"/>
    </row>
    <row r="5" spans="2:10" ht="18" customHeight="1">
      <c r="B5" s="60"/>
      <c r="C5" s="60"/>
      <c r="D5" s="60"/>
      <c r="E5" s="60"/>
      <c r="F5" s="60"/>
      <c r="G5" s="60"/>
      <c r="H5" s="60"/>
      <c r="I5" s="60"/>
      <c r="J5" s="5"/>
    </row>
    <row r="6" spans="2:10" ht="18" customHeight="1">
      <c r="B6" s="60"/>
      <c r="C6" s="60"/>
      <c r="D6" s="60"/>
      <c r="E6" s="60"/>
      <c r="F6" s="60"/>
      <c r="G6" s="60"/>
      <c r="H6" s="60"/>
      <c r="I6" s="60"/>
      <c r="J6" s="5"/>
    </row>
    <row r="7" spans="2:10" ht="18" customHeight="1">
      <c r="B7" s="6" t="s">
        <v>50</v>
      </c>
      <c r="C7" s="7"/>
      <c r="D7" s="5"/>
      <c r="E7" s="5"/>
      <c r="F7" s="5"/>
      <c r="G7" s="5"/>
      <c r="H7" s="5"/>
      <c r="I7" s="5"/>
      <c r="J7" s="5"/>
    </row>
    <row r="8" spans="2:10" ht="18" customHeight="1">
      <c r="B8" s="59" t="s">
        <v>51</v>
      </c>
      <c r="C8" s="8"/>
      <c r="D8" s="5"/>
      <c r="E8" s="5"/>
      <c r="F8" s="5"/>
      <c r="G8" s="5"/>
      <c r="H8" s="5"/>
      <c r="I8" s="9" t="s">
        <v>21</v>
      </c>
      <c r="J8" s="5"/>
    </row>
    <row r="9" spans="2:10" ht="18" customHeight="1">
      <c r="B9" s="5"/>
      <c r="C9" s="5"/>
      <c r="D9" s="5"/>
      <c r="E9" s="5"/>
      <c r="F9" s="5"/>
      <c r="G9" s="5"/>
      <c r="H9" s="5"/>
      <c r="I9" s="5"/>
      <c r="J9" s="5"/>
    </row>
    <row r="10" spans="2:10" ht="18" customHeight="1">
      <c r="B10" s="9" t="s">
        <v>3</v>
      </c>
      <c r="C10" s="9"/>
      <c r="D10" s="5"/>
      <c r="E10" s="38" t="s">
        <v>27</v>
      </c>
      <c r="F10" s="22"/>
      <c r="G10" s="38" t="s">
        <v>41</v>
      </c>
      <c r="H10" s="5"/>
      <c r="I10" s="12" t="s">
        <v>1</v>
      </c>
      <c r="J10" s="5"/>
    </row>
    <row r="11" spans="2:10" ht="18" customHeight="1" thickBot="1">
      <c r="C11" s="5"/>
      <c r="D11" s="10"/>
      <c r="E11" s="11"/>
      <c r="F11" s="11"/>
      <c r="G11" s="11"/>
      <c r="H11" s="5"/>
    </row>
    <row r="12" spans="2:10" ht="18" customHeight="1">
      <c r="B12" s="5" t="s">
        <v>28</v>
      </c>
      <c r="C12" s="23"/>
      <c r="D12" s="24"/>
      <c r="E12" s="53">
        <f>ROUND(E79,2)</f>
        <v>168.51</v>
      </c>
      <c r="F12" s="53"/>
      <c r="G12" s="53">
        <f t="shared" ref="G12" si="0">ROUND(G79,2)</f>
        <v>27017.68</v>
      </c>
      <c r="H12" s="5"/>
      <c r="I12" s="19" t="s">
        <v>7</v>
      </c>
      <c r="J12" s="30">
        <v>37</v>
      </c>
    </row>
    <row r="13" spans="2:10" ht="18" customHeight="1">
      <c r="B13" s="5" t="s">
        <v>36</v>
      </c>
      <c r="C13" s="5"/>
      <c r="D13" s="26"/>
      <c r="E13" s="53">
        <f>ROUND(E80,2)</f>
        <v>0</v>
      </c>
      <c r="F13" s="53"/>
      <c r="G13" s="53">
        <f t="shared" ref="G13" si="1">ROUND(G80,2)</f>
        <v>0</v>
      </c>
      <c r="H13" s="56"/>
      <c r="I13" s="20" t="s">
        <v>33</v>
      </c>
      <c r="J13" s="33">
        <v>1</v>
      </c>
    </row>
    <row r="14" spans="2:10" ht="18" customHeight="1">
      <c r="B14" s="5" t="s">
        <v>24</v>
      </c>
      <c r="C14" s="5"/>
      <c r="D14" s="10"/>
      <c r="E14" s="53">
        <f t="shared" ref="E14:E19" si="2">ROUND(E81,2)</f>
        <v>0</v>
      </c>
      <c r="F14" s="53"/>
      <c r="G14" s="53">
        <f t="shared" ref="G14" si="3">ROUND(G81,2)</f>
        <v>0</v>
      </c>
      <c r="H14" s="56"/>
      <c r="I14" s="5" t="s">
        <v>30</v>
      </c>
      <c r="J14" s="31">
        <v>0</v>
      </c>
    </row>
    <row r="15" spans="2:10" ht="18" customHeight="1">
      <c r="B15" s="54" t="s">
        <v>46</v>
      </c>
      <c r="C15" s="5"/>
      <c r="D15" s="10"/>
      <c r="E15" s="53">
        <f t="shared" si="2"/>
        <v>0</v>
      </c>
      <c r="F15" s="53"/>
      <c r="G15" s="53">
        <f t="shared" ref="G15" si="4">ROUND(G82,2)</f>
        <v>0</v>
      </c>
      <c r="H15" s="56"/>
      <c r="I15" s="5" t="s">
        <v>47</v>
      </c>
      <c r="J15" s="31">
        <v>0</v>
      </c>
    </row>
    <row r="16" spans="2:10" ht="18" customHeight="1" thickBot="1">
      <c r="B16" s="5" t="s">
        <v>26</v>
      </c>
      <c r="C16" s="5"/>
      <c r="D16" s="10"/>
      <c r="E16" s="53">
        <f t="shared" si="2"/>
        <v>0</v>
      </c>
      <c r="F16" s="53"/>
      <c r="G16" s="53">
        <f t="shared" ref="G16" si="5">ROUND(G83,2)</f>
        <v>0</v>
      </c>
      <c r="H16" s="5"/>
      <c r="I16" s="21" t="s">
        <v>49</v>
      </c>
      <c r="J16" s="34">
        <v>0</v>
      </c>
    </row>
    <row r="17" spans="2:12" ht="18" customHeight="1">
      <c r="B17" s="5" t="s">
        <v>2</v>
      </c>
      <c r="C17" s="5"/>
      <c r="D17" s="10">
        <v>0.1</v>
      </c>
      <c r="E17" s="53">
        <f>ROUND(E84,2)</f>
        <v>20.45</v>
      </c>
      <c r="F17" s="53"/>
      <c r="G17" s="53">
        <f t="shared" ref="G17" si="6">ROUND(G84,2)</f>
        <v>3278.6</v>
      </c>
      <c r="H17" s="5"/>
    </row>
    <row r="18" spans="2:12" ht="18" customHeight="1">
      <c r="B18" s="5" t="s">
        <v>45</v>
      </c>
      <c r="C18" s="5"/>
      <c r="D18" s="10">
        <v>1.5E-3</v>
      </c>
      <c r="E18" s="53">
        <f t="shared" si="2"/>
        <v>0.31</v>
      </c>
      <c r="F18" s="53"/>
      <c r="G18" s="53">
        <f t="shared" ref="G18" si="7">ROUND(G85,2)</f>
        <v>49.18</v>
      </c>
      <c r="H18" s="5"/>
      <c r="I18" s="5"/>
      <c r="J18" s="5"/>
    </row>
    <row r="19" spans="2:12" ht="18" customHeight="1">
      <c r="B19" s="5" t="s">
        <v>6</v>
      </c>
      <c r="C19" s="5"/>
      <c r="D19" s="10">
        <v>8.8499999999999995E-2</v>
      </c>
      <c r="E19" s="53">
        <f t="shared" si="2"/>
        <v>14.91</v>
      </c>
      <c r="F19" s="53"/>
      <c r="G19" s="53">
        <f t="shared" ref="G19" si="8">ROUND(G86,2)</f>
        <v>2391.06</v>
      </c>
      <c r="H19" s="5"/>
      <c r="I19" s="5"/>
      <c r="J19" s="5"/>
    </row>
    <row r="20" spans="2:12" ht="18" customHeight="1" thickBot="1">
      <c r="B20" s="13" t="s">
        <v>20</v>
      </c>
      <c r="C20" s="13"/>
      <c r="D20" s="14">
        <v>0.125</v>
      </c>
      <c r="E20" s="15">
        <f>ROUND(E87,2)</f>
        <v>21.06</v>
      </c>
      <c r="F20" s="15"/>
      <c r="G20" s="15">
        <f>ROUND(G87,2)</f>
        <v>3377.21</v>
      </c>
      <c r="H20" s="5"/>
      <c r="I20" s="5"/>
      <c r="J20" s="16"/>
      <c r="K20" s="4"/>
    </row>
    <row r="21" spans="2:12" ht="18" customHeight="1" thickBot="1">
      <c r="B21" s="5"/>
      <c r="C21" s="5"/>
      <c r="D21" s="5"/>
      <c r="E21" s="5"/>
      <c r="F21" s="44"/>
      <c r="G21" s="5"/>
      <c r="H21" s="5"/>
      <c r="I21" s="16"/>
      <c r="J21" s="16"/>
      <c r="K21" s="4"/>
    </row>
    <row r="22" spans="2:12" ht="18" customHeight="1" thickTop="1" thickBot="1">
      <c r="B22" s="41" t="s">
        <v>43</v>
      </c>
      <c r="C22" s="44"/>
      <c r="D22" s="44"/>
      <c r="E22" s="45">
        <f>SUM(E12:E20)</f>
        <v>225.23999999999998</v>
      </c>
      <c r="F22" s="46"/>
      <c r="G22" s="35">
        <f>SUM(G12:G20)</f>
        <v>36113.730000000003</v>
      </c>
      <c r="H22" s="5"/>
      <c r="I22" s="69" t="s">
        <v>35</v>
      </c>
      <c r="J22" s="70"/>
      <c r="K22" s="4"/>
    </row>
    <row r="23" spans="2:12" ht="18" customHeight="1">
      <c r="B23" s="17"/>
      <c r="C23" s="5"/>
      <c r="D23" s="10"/>
      <c r="E23" s="11"/>
      <c r="F23" s="36"/>
      <c r="G23" s="36"/>
      <c r="H23" s="40"/>
      <c r="I23" s="71"/>
      <c r="J23" s="72"/>
      <c r="K23" s="4"/>
      <c r="L23" s="2"/>
    </row>
    <row r="24" spans="2:12" ht="18" customHeight="1">
      <c r="B24" s="5"/>
      <c r="C24" s="5"/>
      <c r="D24" s="5"/>
      <c r="E24" s="11"/>
      <c r="F24" s="5"/>
      <c r="G24" s="5"/>
      <c r="H24" s="40"/>
      <c r="I24" s="71"/>
      <c r="J24" s="72"/>
    </row>
    <row r="25" spans="2:12" ht="18" customHeight="1" thickBot="1">
      <c r="B25" s="5"/>
      <c r="C25" s="5"/>
      <c r="D25" s="5"/>
      <c r="E25" s="5"/>
      <c r="F25" s="5"/>
      <c r="G25" s="5"/>
      <c r="H25" s="5"/>
      <c r="I25" s="73"/>
      <c r="J25" s="74"/>
    </row>
    <row r="26" spans="2:12" ht="18" customHeight="1" thickTop="1">
      <c r="B26" s="18" t="s">
        <v>31</v>
      </c>
      <c r="C26" s="5"/>
      <c r="D26" s="5"/>
      <c r="E26" s="5"/>
      <c r="F26" s="5"/>
      <c r="G26" s="5"/>
      <c r="H26" s="5"/>
      <c r="I26" s="5"/>
      <c r="J26" s="5"/>
    </row>
    <row r="27" spans="2:12" ht="18" customHeight="1">
      <c r="B27" s="67" t="s">
        <v>34</v>
      </c>
      <c r="C27" s="67"/>
      <c r="D27" s="67"/>
      <c r="E27" s="68">
        <f>SUM(E12:E16)*(J12/37)*7.4</f>
        <v>1246.9739999999999</v>
      </c>
      <c r="F27" s="28"/>
      <c r="G27" s="28"/>
      <c r="H27" s="5"/>
      <c r="I27" s="5"/>
      <c r="J27" s="5"/>
    </row>
    <row r="28" spans="2:12" ht="18" customHeight="1">
      <c r="B28" s="67"/>
      <c r="C28" s="67"/>
      <c r="D28" s="67"/>
      <c r="E28" s="68"/>
      <c r="F28" s="28"/>
      <c r="G28" s="28"/>
      <c r="H28" s="5"/>
      <c r="I28" s="5"/>
      <c r="J28" s="5"/>
    </row>
    <row r="29" spans="2:12" ht="18" customHeight="1">
      <c r="B29" s="5" t="s">
        <v>25</v>
      </c>
      <c r="C29" s="5"/>
      <c r="D29" s="5"/>
      <c r="E29" s="5"/>
      <c r="F29" s="5"/>
      <c r="G29" s="5"/>
      <c r="H29" s="5"/>
      <c r="I29" s="5"/>
      <c r="J29" s="5"/>
    </row>
    <row r="30" spans="2:12" ht="18" customHeight="1">
      <c r="B30" s="54" t="s">
        <v>48</v>
      </c>
      <c r="C30" s="5"/>
      <c r="D30" s="5"/>
      <c r="E30" s="5"/>
      <c r="F30" s="5"/>
      <c r="G30" s="5"/>
      <c r="H30" s="5"/>
      <c r="I30" s="5"/>
      <c r="J30" s="5"/>
    </row>
    <row r="31" spans="2:12" ht="18" customHeight="1">
      <c r="B31" s="5" t="s">
        <v>17</v>
      </c>
      <c r="C31" s="5"/>
      <c r="D31" s="5"/>
      <c r="E31" s="5"/>
      <c r="F31" s="5"/>
      <c r="G31" s="5"/>
      <c r="H31" s="5"/>
      <c r="I31" s="5"/>
      <c r="J31" s="5"/>
    </row>
    <row r="32" spans="2:12" ht="18" customHeight="1">
      <c r="B32" s="5" t="s">
        <v>23</v>
      </c>
      <c r="C32" s="5"/>
      <c r="D32" s="5"/>
      <c r="E32" s="5"/>
      <c r="F32" s="5"/>
      <c r="G32" s="5"/>
      <c r="H32" s="5"/>
      <c r="I32" s="5"/>
    </row>
    <row r="33" spans="2:10" ht="18" customHeight="1">
      <c r="B33" s="5" t="s">
        <v>22</v>
      </c>
      <c r="C33" s="5"/>
      <c r="D33" s="5"/>
      <c r="E33" s="5"/>
      <c r="F33" s="5"/>
      <c r="G33" s="5"/>
      <c r="H33" s="5"/>
      <c r="I33" s="5"/>
      <c r="J33" s="5"/>
    </row>
    <row r="34" spans="2:10" ht="18" customHeight="1">
      <c r="C34" s="5"/>
      <c r="D34" s="5"/>
      <c r="E34" s="5"/>
      <c r="F34" s="5"/>
      <c r="G34" s="5"/>
      <c r="H34" s="5"/>
    </row>
    <row r="54" ht="14.5" customHeight="1"/>
    <row r="71" spans="2:13" hidden="1"/>
    <row r="72" spans="2:13" hidden="1"/>
    <row r="73" spans="2:13" hidden="1"/>
    <row r="74" spans="2:13" hidden="1"/>
    <row r="75" spans="2:13" hidden="1"/>
    <row r="76" spans="2:13" hidden="1"/>
    <row r="77" spans="2:13" hidden="1">
      <c r="B77" s="9" t="s">
        <v>3</v>
      </c>
      <c r="C77" s="9"/>
      <c r="D77" s="5"/>
      <c r="E77" s="38" t="s">
        <v>27</v>
      </c>
      <c r="F77" s="22"/>
      <c r="G77" s="38" t="s">
        <v>41</v>
      </c>
      <c r="M77" s="1" t="s">
        <v>18</v>
      </c>
    </row>
    <row r="78" spans="2:13" hidden="1">
      <c r="C78" s="5"/>
      <c r="D78" s="10"/>
      <c r="E78" s="11"/>
      <c r="F78" s="11"/>
      <c r="G78" s="11"/>
      <c r="M78" s="1" t="s">
        <v>4</v>
      </c>
    </row>
    <row r="79" spans="2:13" hidden="1">
      <c r="B79" s="5" t="s">
        <v>28</v>
      </c>
      <c r="C79" s="23"/>
      <c r="D79" s="24"/>
      <c r="E79" s="49">
        <v>168.51</v>
      </c>
      <c r="F79" s="48"/>
      <c r="G79" s="52">
        <f>IF(J12&lt;37,E79*J12*4.333,27017.68)</f>
        <v>27017.68</v>
      </c>
      <c r="M79" s="1" t="s">
        <v>5</v>
      </c>
    </row>
    <row r="80" spans="2:13" hidden="1">
      <c r="B80" s="5" t="s">
        <v>36</v>
      </c>
      <c r="C80" s="5"/>
      <c r="D80" s="26"/>
      <c r="E80" s="11">
        <f>(G80/(J12*4.333))</f>
        <v>0</v>
      </c>
      <c r="F80" s="11"/>
      <c r="G80" s="11">
        <f>IF(J13&gt;=21,N91,IF(J13&gt;=15,N90,IF(J13&gt;=11,N89,IF(J13&gt;=9,N88,IF(J13&gt;=7,N87,IF(J13&gt;=5,N86,IF(J13&gt;=3,N85,IF(J13&lt;=2,0))))))))</f>
        <v>0</v>
      </c>
    </row>
    <row r="81" spans="2:14" hidden="1">
      <c r="B81" s="5" t="s">
        <v>24</v>
      </c>
      <c r="C81" s="5"/>
      <c r="D81" s="10"/>
      <c r="E81" s="11">
        <f>J14/(J12*4.333)</f>
        <v>0</v>
      </c>
      <c r="F81" s="11"/>
      <c r="G81" s="11">
        <f>J14</f>
        <v>0</v>
      </c>
    </row>
    <row r="82" spans="2:14" hidden="1">
      <c r="B82" s="54" t="s">
        <v>46</v>
      </c>
      <c r="C82" s="5"/>
      <c r="D82" s="10"/>
      <c r="E82" s="11">
        <f>J15/(J12*4.333)</f>
        <v>0</v>
      </c>
      <c r="F82" s="11"/>
      <c r="G82" s="11">
        <f>J15</f>
        <v>0</v>
      </c>
    </row>
    <row r="83" spans="2:14" hidden="1">
      <c r="B83" s="5" t="s">
        <v>26</v>
      </c>
      <c r="C83" s="5"/>
      <c r="D83" s="10"/>
      <c r="E83" s="11">
        <f>J16/(J12*4.333)</f>
        <v>0</v>
      </c>
      <c r="F83" s="11"/>
      <c r="G83" s="11">
        <f>J16</f>
        <v>0</v>
      </c>
    </row>
    <row r="84" spans="2:14" hidden="1">
      <c r="B84" s="5" t="s">
        <v>2</v>
      </c>
      <c r="C84" s="5"/>
      <c r="D84" s="10">
        <v>0.1</v>
      </c>
      <c r="E84" s="11">
        <f>D84*(E79+E80+E86+E87+E81++E82+E83)</f>
        <v>20.448688500000003</v>
      </c>
      <c r="F84" s="11"/>
      <c r="G84" s="11">
        <f>D84*(G79+G80+G86+G87+G81++G82+G83)</f>
        <v>3278.5954680000004</v>
      </c>
      <c r="M84" s="1" t="s">
        <v>8</v>
      </c>
      <c r="N84" s="1" t="s">
        <v>9</v>
      </c>
    </row>
    <row r="85" spans="2:14" hidden="1">
      <c r="B85" s="5" t="s">
        <v>0</v>
      </c>
      <c r="C85" s="5"/>
      <c r="D85" s="10">
        <v>1.5E-3</v>
      </c>
      <c r="E85" s="11">
        <f>D85*(E79+E80+E86+E87+E81+E82+E83)</f>
        <v>0.30673032750000001</v>
      </c>
      <c r="F85" s="11"/>
      <c r="G85" s="11">
        <f>D85*(G79+G80+G86+G87+G81+G82+G83)</f>
        <v>49.178932020000005</v>
      </c>
      <c r="M85" s="1" t="s">
        <v>10</v>
      </c>
      <c r="N85" s="3">
        <v>365.3</v>
      </c>
    </row>
    <row r="86" spans="2:14" hidden="1">
      <c r="B86" s="5" t="s">
        <v>6</v>
      </c>
      <c r="C86" s="5"/>
      <c r="D86" s="10">
        <v>8.8499999999999995E-2</v>
      </c>
      <c r="E86" s="11">
        <f>D86*(E79+E80+E81+E82+E83)</f>
        <v>14.913134999999999</v>
      </c>
      <c r="F86" s="11"/>
      <c r="G86" s="11">
        <f>D86*(G79+G80+G81+G82+G83)</f>
        <v>2391.06468</v>
      </c>
      <c r="M86" s="1" t="s">
        <v>11</v>
      </c>
      <c r="N86" s="3">
        <v>415.5</v>
      </c>
    </row>
    <row r="87" spans="2:14" ht="14.5" hidden="1" thickBot="1">
      <c r="B87" s="13" t="s">
        <v>20</v>
      </c>
      <c r="C87" s="13"/>
      <c r="D87" s="14">
        <v>0.125</v>
      </c>
      <c r="E87" s="15">
        <f>D87*(E79+E80+E81+E82+E83)</f>
        <v>21.063749999999999</v>
      </c>
      <c r="F87" s="15"/>
      <c r="G87" s="15">
        <f>D87*(G79+G80+G81+G82+G83)</f>
        <v>3377.21</v>
      </c>
      <c r="M87" s="1" t="s">
        <v>12</v>
      </c>
      <c r="N87" s="3">
        <v>547.86</v>
      </c>
    </row>
    <row r="88" spans="2:14" ht="14.5" hidden="1" thickBot="1">
      <c r="B88" s="5"/>
      <c r="C88" s="5"/>
      <c r="D88" s="5"/>
      <c r="E88" s="5"/>
      <c r="F88" s="44"/>
      <c r="G88" s="5"/>
      <c r="M88" s="1" t="s">
        <v>13</v>
      </c>
      <c r="N88" s="3">
        <v>719</v>
      </c>
    </row>
    <row r="89" spans="2:14" ht="14.5" hidden="1" thickBot="1">
      <c r="B89" s="41" t="s">
        <v>43</v>
      </c>
      <c r="C89" s="44"/>
      <c r="D89" s="44"/>
      <c r="E89" s="45">
        <f>SUM(E79:E87)</f>
        <v>225.2423038275</v>
      </c>
      <c r="F89" s="46"/>
      <c r="G89" s="47">
        <f>SUM(G79:G87)</f>
        <v>36113.729080019999</v>
      </c>
      <c r="M89" s="1" t="s">
        <v>14</v>
      </c>
      <c r="N89" s="3">
        <v>833.11</v>
      </c>
    </row>
    <row r="90" spans="2:14" hidden="1">
      <c r="M90" s="1" t="s">
        <v>15</v>
      </c>
      <c r="N90" s="3">
        <v>938.07</v>
      </c>
    </row>
    <row r="91" spans="2:14" hidden="1">
      <c r="M91" s="1" t="s">
        <v>16</v>
      </c>
      <c r="N91" s="3">
        <v>1071.58</v>
      </c>
    </row>
    <row r="92" spans="2:14" hidden="1">
      <c r="B92" s="67" t="s">
        <v>34</v>
      </c>
      <c r="C92" s="67"/>
      <c r="D92" s="67"/>
      <c r="E92" s="68">
        <f>SUM(E79:E83)*(J12/37)*7.4</f>
        <v>1246.9739999999999</v>
      </c>
    </row>
    <row r="93" spans="2:14" hidden="1">
      <c r="B93" s="67"/>
      <c r="C93" s="67"/>
      <c r="D93" s="67"/>
      <c r="E93" s="68"/>
    </row>
    <row r="94" spans="2:14" hidden="1"/>
    <row r="95" spans="2:14" hidden="1"/>
    <row r="96" spans="2:14" hidden="1"/>
  </sheetData>
  <sheetProtection algorithmName="SHA-512" hashValue="gmBfBCfZpvVeyWQ5gaeeDKS/gbyygspYt2+TdiLHooitKx7XWnGCWDrGgEXJ2PVmOgOjH9v++nXNW5T9MexJZA==" saltValue="6miJIQVTNk/E4Qda6Q4rEA==" spinCount="100000" sheet="1" objects="1" scenarios="1"/>
  <protectedRanges>
    <protectedRange sqref="J12:J16" name="Område1"/>
  </protectedRanges>
  <mergeCells count="6">
    <mergeCell ref="B2:I6"/>
    <mergeCell ref="I22:J25"/>
    <mergeCell ref="B27:D28"/>
    <mergeCell ref="E27:E28"/>
    <mergeCell ref="B92:D93"/>
    <mergeCell ref="E92:E93"/>
  </mergeCells>
  <dataValidations count="2">
    <dataValidation type="whole" operator="greaterThanOrEqual" allowBlank="1" showInputMessage="1" showErrorMessage="1" errorTitle="Antal påbegyndte år" error="Kan kun angives i hele år" sqref="J13" xr:uid="{03B767DA-83E3-46FA-8132-1BEB0CEE9B69}">
      <formula1>1</formula1>
    </dataValidation>
    <dataValidation type="decimal" allowBlank="1" showInputMessage="1" showErrorMessage="1" errorTitle="Ikke gyldigt antal timer" error="Du kan kun indtaste mellem 10 og 37 arbejdstimer pr. uge" sqref="J12" xr:uid="{83379C86-B06B-41FC-80D0-80094E56094E}">
      <formula1>10</formula1>
      <formula2>37</formula2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35" max="16383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146B6-0017-4B4D-BDAD-5D47BF46D157}">
  <sheetPr>
    <pageSetUpPr fitToPage="1"/>
  </sheetPr>
  <dimension ref="B1:N65"/>
  <sheetViews>
    <sheetView zoomScale="80" zoomScaleNormal="80" zoomScaleSheetLayoutView="90" workbookViewId="0">
      <selection activeCell="B8" sqref="B8"/>
    </sheetView>
  </sheetViews>
  <sheetFormatPr defaultColWidth="8.81640625" defaultRowHeight="14"/>
  <cols>
    <col min="1" max="1" width="4.453125" style="1" customWidth="1"/>
    <col min="2" max="2" width="41.26953125" style="1" customWidth="1"/>
    <col min="3" max="3" width="5.54296875" style="1" bestFit="1" customWidth="1"/>
    <col min="4" max="4" width="10" style="1" bestFit="1" customWidth="1"/>
    <col min="5" max="5" width="20.453125" style="1" customWidth="1"/>
    <col min="6" max="6" width="5.26953125" style="1" customWidth="1"/>
    <col min="7" max="7" width="18.453125" style="1" bestFit="1" customWidth="1"/>
    <col min="8" max="8" width="8.81640625" style="1" customWidth="1"/>
    <col min="9" max="9" width="55.1796875" style="1" customWidth="1"/>
    <col min="10" max="10" width="26.7265625" style="1" customWidth="1"/>
    <col min="11" max="12" width="8.81640625" style="1"/>
    <col min="13" max="13" width="30.81640625" style="1" bestFit="1" customWidth="1"/>
    <col min="14" max="14" width="12.54296875" style="1" customWidth="1"/>
    <col min="15" max="16384" width="8.81640625" style="1"/>
  </cols>
  <sheetData>
    <row r="1" spans="2:14" ht="18" customHeight="1"/>
    <row r="2" spans="2:14" ht="18" customHeight="1">
      <c r="B2" s="60" t="s">
        <v>38</v>
      </c>
      <c r="C2" s="60"/>
      <c r="D2" s="60"/>
      <c r="E2" s="60"/>
      <c r="F2" s="60"/>
      <c r="G2" s="60"/>
      <c r="H2" s="60"/>
      <c r="I2" s="60"/>
      <c r="J2" s="5"/>
    </row>
    <row r="3" spans="2:14" ht="18" customHeight="1">
      <c r="B3" s="60"/>
      <c r="C3" s="60"/>
      <c r="D3" s="60"/>
      <c r="E3" s="60"/>
      <c r="F3" s="60"/>
      <c r="G3" s="60"/>
      <c r="H3" s="60"/>
      <c r="I3" s="60"/>
      <c r="J3" s="5"/>
    </row>
    <row r="4" spans="2:14" ht="18" customHeight="1">
      <c r="B4" s="60"/>
      <c r="C4" s="60"/>
      <c r="D4" s="60"/>
      <c r="E4" s="60"/>
      <c r="F4" s="60"/>
      <c r="G4" s="60"/>
      <c r="H4" s="60"/>
      <c r="I4" s="60"/>
      <c r="J4" s="5"/>
    </row>
    <row r="5" spans="2:14" ht="18" customHeight="1">
      <c r="B5" s="60"/>
      <c r="C5" s="60"/>
      <c r="D5" s="60"/>
      <c r="E5" s="60"/>
      <c r="F5" s="60"/>
      <c r="G5" s="60"/>
      <c r="H5" s="60"/>
      <c r="I5" s="60"/>
      <c r="J5" s="5"/>
    </row>
    <row r="6" spans="2:14" ht="18" customHeight="1">
      <c r="B6" s="60"/>
      <c r="C6" s="60"/>
      <c r="D6" s="60"/>
      <c r="E6" s="60"/>
      <c r="F6" s="60"/>
      <c r="G6" s="60"/>
      <c r="H6" s="60"/>
      <c r="I6" s="60"/>
      <c r="J6" s="5"/>
    </row>
    <row r="7" spans="2:14" ht="18" customHeight="1">
      <c r="B7" s="6" t="s">
        <v>50</v>
      </c>
      <c r="C7" s="7"/>
      <c r="D7" s="5"/>
      <c r="E7" s="5"/>
      <c r="F7" s="5"/>
      <c r="G7" s="5"/>
      <c r="H7" s="5"/>
      <c r="I7" s="5"/>
      <c r="J7" s="5"/>
    </row>
    <row r="8" spans="2:14" ht="18" customHeight="1">
      <c r="B8" s="59" t="s">
        <v>51</v>
      </c>
      <c r="C8" s="8"/>
      <c r="D8" s="5"/>
      <c r="E8" s="5"/>
      <c r="F8" s="5"/>
      <c r="G8" s="50"/>
      <c r="H8" s="5"/>
      <c r="I8" s="11"/>
      <c r="J8" s="5"/>
    </row>
    <row r="9" spans="2:14" ht="18" customHeight="1">
      <c r="B9" s="5"/>
      <c r="C9" s="5"/>
      <c r="D9" s="5"/>
      <c r="E9" s="5"/>
      <c r="F9" s="5"/>
      <c r="G9" s="5"/>
      <c r="H9" s="5"/>
      <c r="I9" s="5"/>
      <c r="J9" s="5"/>
    </row>
    <row r="10" spans="2:14" ht="18" customHeight="1" thickBot="1">
      <c r="B10" s="9" t="s">
        <v>3</v>
      </c>
      <c r="C10" s="9"/>
      <c r="D10" s="5"/>
      <c r="E10" s="38" t="s">
        <v>27</v>
      </c>
      <c r="F10" s="22"/>
      <c r="G10" s="38" t="s">
        <v>41</v>
      </c>
      <c r="H10" s="5"/>
      <c r="I10" s="12" t="s">
        <v>1</v>
      </c>
      <c r="J10" s="5"/>
      <c r="M10" s="3"/>
      <c r="N10" s="3"/>
    </row>
    <row r="11" spans="2:14" ht="18" customHeight="1">
      <c r="C11" s="5"/>
      <c r="D11" s="10"/>
      <c r="E11" s="11"/>
      <c r="F11" s="11"/>
      <c r="G11" s="11"/>
      <c r="H11" s="5"/>
      <c r="I11" s="19" t="s">
        <v>7</v>
      </c>
      <c r="J11" s="30">
        <v>37</v>
      </c>
    </row>
    <row r="12" spans="2:14" ht="18" customHeight="1">
      <c r="B12" s="5" t="s">
        <v>29</v>
      </c>
      <c r="C12" s="5"/>
      <c r="D12" s="10"/>
      <c r="E12" s="53">
        <f>ROUND(E52,2)</f>
        <v>142.82</v>
      </c>
      <c r="F12" s="53"/>
      <c r="G12" s="53">
        <f t="shared" ref="G12" si="0">ROUND(G52,2)</f>
        <v>22897.88</v>
      </c>
      <c r="H12" s="5"/>
      <c r="I12" s="20" t="s">
        <v>19</v>
      </c>
      <c r="J12" s="32" t="s">
        <v>5</v>
      </c>
      <c r="M12" s="3"/>
    </row>
    <row r="13" spans="2:14" ht="18" customHeight="1">
      <c r="B13" s="5" t="s">
        <v>36</v>
      </c>
      <c r="C13" s="5"/>
      <c r="D13" s="26"/>
      <c r="E13" s="53">
        <f>ROUND(E53,2)</f>
        <v>0</v>
      </c>
      <c r="F13" s="53"/>
      <c r="G13" s="53">
        <f>ROUND(G53,2)</f>
        <v>0</v>
      </c>
      <c r="H13" s="5"/>
      <c r="I13" s="20" t="s">
        <v>44</v>
      </c>
      <c r="J13" s="33">
        <v>1</v>
      </c>
    </row>
    <row r="14" spans="2:14" ht="18" customHeight="1">
      <c r="B14" s="5" t="s">
        <v>24</v>
      </c>
      <c r="C14" s="5"/>
      <c r="D14" s="10"/>
      <c r="E14" s="53">
        <f t="shared" ref="E14:G14" si="1">ROUND(E54,2)</f>
        <v>0</v>
      </c>
      <c r="F14" s="53"/>
      <c r="G14" s="53">
        <f t="shared" si="1"/>
        <v>0</v>
      </c>
      <c r="H14" s="56"/>
      <c r="I14" s="5" t="s">
        <v>30</v>
      </c>
      <c r="J14" s="55">
        <v>0</v>
      </c>
      <c r="K14" s="57"/>
    </row>
    <row r="15" spans="2:14" ht="18" customHeight="1">
      <c r="B15" s="54" t="s">
        <v>46</v>
      </c>
      <c r="C15" s="5"/>
      <c r="D15" s="10"/>
      <c r="E15" s="53">
        <f t="shared" ref="E15:G15" si="2">ROUND(E55,2)</f>
        <v>0</v>
      </c>
      <c r="F15" s="53"/>
      <c r="G15" s="53">
        <f t="shared" si="2"/>
        <v>0</v>
      </c>
      <c r="H15" s="56"/>
      <c r="I15" s="5" t="s">
        <v>47</v>
      </c>
      <c r="J15" s="31">
        <v>0</v>
      </c>
    </row>
    <row r="16" spans="2:14" ht="18" customHeight="1" thickBot="1">
      <c r="B16" s="5" t="s">
        <v>26</v>
      </c>
      <c r="C16" s="5"/>
      <c r="D16" s="10"/>
      <c r="E16" s="53">
        <f t="shared" ref="E16:G16" si="3">ROUND(E56,2)</f>
        <v>0</v>
      </c>
      <c r="F16" s="53"/>
      <c r="G16" s="53">
        <f t="shared" si="3"/>
        <v>0</v>
      </c>
      <c r="H16" s="5"/>
      <c r="I16" s="21" t="s">
        <v>49</v>
      </c>
      <c r="J16" s="34">
        <v>0</v>
      </c>
    </row>
    <row r="17" spans="2:12" ht="18" customHeight="1">
      <c r="B17" s="5" t="s">
        <v>2</v>
      </c>
      <c r="C17" s="5"/>
      <c r="D17" s="10">
        <v>0.1</v>
      </c>
      <c r="E17" s="53">
        <f t="shared" ref="E17" si="4">ROUND(E57,2)</f>
        <v>17.329999999999998</v>
      </c>
      <c r="F17" s="53"/>
      <c r="G17" s="53">
        <f>ROUND(G57,2)</f>
        <v>2778.66</v>
      </c>
      <c r="H17" s="5"/>
      <c r="I17" s="5"/>
      <c r="J17" s="58"/>
    </row>
    <row r="18" spans="2:12" ht="18" customHeight="1">
      <c r="B18" s="5" t="s">
        <v>45</v>
      </c>
      <c r="C18" s="5"/>
      <c r="D18" s="10">
        <v>1.5E-3</v>
      </c>
      <c r="E18" s="53">
        <f t="shared" ref="E18:G18" si="5">ROUND(E58,2)</f>
        <v>0.26</v>
      </c>
      <c r="F18" s="53"/>
      <c r="G18" s="53">
        <f t="shared" si="5"/>
        <v>41.68</v>
      </c>
      <c r="H18" s="5"/>
    </row>
    <row r="19" spans="2:12" ht="18" customHeight="1">
      <c r="B19" s="5" t="s">
        <v>6</v>
      </c>
      <c r="C19" s="5"/>
      <c r="D19" s="10">
        <v>8.8499999999999995E-2</v>
      </c>
      <c r="E19" s="53">
        <f t="shared" ref="E19:G19" si="6">ROUND(E59,2)</f>
        <v>12.64</v>
      </c>
      <c r="F19" s="53"/>
      <c r="G19" s="53">
        <f t="shared" si="6"/>
        <v>2026.46</v>
      </c>
      <c r="H19" s="5"/>
      <c r="I19" s="5"/>
      <c r="J19" s="5"/>
    </row>
    <row r="20" spans="2:12" ht="18" customHeight="1" thickBot="1">
      <c r="B20" s="13" t="s">
        <v>20</v>
      </c>
      <c r="C20" s="13"/>
      <c r="D20" s="14">
        <v>0.125</v>
      </c>
      <c r="E20" s="15">
        <f>ROUND(E60,2)</f>
        <v>17.850000000000001</v>
      </c>
      <c r="F20" s="11"/>
      <c r="G20" s="15">
        <f>ROUND(G60,2)</f>
        <v>2862.24</v>
      </c>
      <c r="H20" s="5"/>
      <c r="I20" s="5"/>
      <c r="J20" s="16"/>
      <c r="K20" s="4"/>
    </row>
    <row r="21" spans="2:12" ht="18" customHeight="1" thickBot="1">
      <c r="B21" s="5"/>
      <c r="C21" s="5"/>
      <c r="D21" s="5"/>
      <c r="E21" s="5"/>
      <c r="F21" s="17"/>
      <c r="G21" s="5"/>
      <c r="H21" s="5"/>
      <c r="I21" s="16"/>
      <c r="J21" s="16"/>
      <c r="K21" s="4"/>
    </row>
    <row r="22" spans="2:12" ht="18" customHeight="1" thickTop="1" thickBot="1">
      <c r="B22" s="41" t="s">
        <v>43</v>
      </c>
      <c r="C22" s="44"/>
      <c r="D22" s="44"/>
      <c r="E22" s="45">
        <f>SUM(E12:E20)</f>
        <v>190.89999999999995</v>
      </c>
      <c r="F22" s="46"/>
      <c r="G22" s="47">
        <f>SUM(G12:G20)</f>
        <v>30606.92</v>
      </c>
      <c r="H22" s="5"/>
      <c r="I22" s="69" t="s">
        <v>35</v>
      </c>
      <c r="J22" s="70"/>
      <c r="K22" s="4"/>
    </row>
    <row r="23" spans="2:12" ht="18" customHeight="1">
      <c r="B23" s="18"/>
      <c r="C23" s="18"/>
      <c r="D23" s="39"/>
      <c r="E23" s="29"/>
      <c r="F23" s="29"/>
      <c r="G23" s="29"/>
      <c r="H23" s="5"/>
      <c r="I23" s="71"/>
      <c r="J23" s="72"/>
      <c r="K23" s="4"/>
      <c r="L23" s="2"/>
    </row>
    <row r="24" spans="2:12" ht="18" customHeight="1">
      <c r="B24" s="5"/>
      <c r="C24" s="5"/>
      <c r="D24" s="5"/>
      <c r="E24" s="11"/>
      <c r="F24" s="5"/>
      <c r="G24" s="5"/>
      <c r="H24" s="5"/>
      <c r="I24" s="71"/>
      <c r="J24" s="72"/>
    </row>
    <row r="25" spans="2:12" ht="18" customHeight="1" thickBot="1">
      <c r="B25" s="5"/>
      <c r="C25" s="5"/>
      <c r="D25" s="5"/>
      <c r="E25" s="5"/>
      <c r="F25" s="5"/>
      <c r="G25" s="5"/>
      <c r="H25" s="5"/>
      <c r="I25" s="73"/>
      <c r="J25" s="74"/>
    </row>
    <row r="26" spans="2:12" ht="18" customHeight="1" thickTop="1">
      <c r="B26" s="18" t="s">
        <v>31</v>
      </c>
      <c r="C26" s="5"/>
      <c r="D26" s="5"/>
      <c r="E26" s="5"/>
      <c r="F26" s="5"/>
      <c r="G26" s="5"/>
      <c r="H26" s="5"/>
      <c r="I26" s="5"/>
      <c r="J26" s="5"/>
    </row>
    <row r="27" spans="2:12" ht="18" customHeight="1">
      <c r="B27" s="67" t="s">
        <v>34</v>
      </c>
      <c r="C27" s="67"/>
      <c r="D27" s="67"/>
      <c r="E27" s="68">
        <f>SUM(E12:E16)*(J11/37)*7.4</f>
        <v>1056.8679999999999</v>
      </c>
      <c r="F27" s="28"/>
      <c r="G27" s="28"/>
      <c r="H27" s="5"/>
      <c r="I27" s="5"/>
      <c r="J27" s="5"/>
    </row>
    <row r="28" spans="2:12" ht="18" customHeight="1">
      <c r="B28" s="67"/>
      <c r="C28" s="67"/>
      <c r="D28" s="67"/>
      <c r="E28" s="68"/>
      <c r="F28" s="28"/>
      <c r="G28" s="28"/>
      <c r="H28" s="5"/>
      <c r="I28" s="5"/>
      <c r="J28" s="5"/>
    </row>
    <row r="29" spans="2:12" ht="18" customHeight="1">
      <c r="B29" s="5" t="s">
        <v>25</v>
      </c>
      <c r="C29" s="5"/>
      <c r="D29" s="5"/>
      <c r="E29" s="5"/>
      <c r="F29" s="5"/>
      <c r="G29" s="5"/>
      <c r="H29" s="5"/>
      <c r="I29" s="5"/>
      <c r="J29" s="5"/>
    </row>
    <row r="30" spans="2:12" ht="18" customHeight="1">
      <c r="B30" s="54" t="s">
        <v>48</v>
      </c>
      <c r="C30" s="5"/>
      <c r="D30" s="5"/>
      <c r="E30" s="5"/>
      <c r="F30" s="5"/>
      <c r="G30" s="5"/>
      <c r="H30" s="5"/>
      <c r="I30" s="5"/>
      <c r="J30" s="5"/>
    </row>
    <row r="31" spans="2:12" ht="18" customHeight="1">
      <c r="B31" s="5" t="s">
        <v>17</v>
      </c>
      <c r="C31" s="5"/>
      <c r="D31" s="5"/>
      <c r="E31" s="5"/>
      <c r="F31" s="5"/>
      <c r="G31" s="5"/>
      <c r="H31" s="5"/>
      <c r="I31" s="5"/>
      <c r="J31" s="5"/>
    </row>
    <row r="32" spans="2:12" ht="18" customHeight="1">
      <c r="B32" s="5" t="s">
        <v>23</v>
      </c>
      <c r="C32" s="5"/>
      <c r="D32" s="5"/>
      <c r="E32" s="5"/>
      <c r="F32" s="5"/>
      <c r="G32" s="5"/>
      <c r="H32" s="5"/>
      <c r="I32" s="5"/>
    </row>
    <row r="33" spans="2:13" ht="18" customHeight="1">
      <c r="B33" s="5" t="s">
        <v>22</v>
      </c>
      <c r="C33" s="5"/>
      <c r="D33" s="5"/>
      <c r="E33" s="5"/>
      <c r="F33" s="5"/>
      <c r="G33" s="5"/>
      <c r="H33" s="5"/>
      <c r="I33" s="5"/>
      <c r="J33" s="5"/>
    </row>
    <row r="34" spans="2:13" ht="18" customHeight="1">
      <c r="C34" s="5"/>
      <c r="D34" s="5"/>
      <c r="E34" s="5"/>
      <c r="F34" s="5"/>
      <c r="G34" s="5"/>
      <c r="H34" s="5"/>
      <c r="I34" s="5"/>
      <c r="J34" s="5"/>
    </row>
    <row r="40" spans="2:13" hidden="1"/>
    <row r="41" spans="2:13" hidden="1"/>
    <row r="42" spans="2:13" hidden="1"/>
    <row r="43" spans="2:13" hidden="1">
      <c r="M43" s="1" t="s">
        <v>18</v>
      </c>
    </row>
    <row r="44" spans="2:13" hidden="1">
      <c r="M44" s="1" t="s">
        <v>4</v>
      </c>
    </row>
    <row r="45" spans="2:13" hidden="1">
      <c r="M45" s="1" t="s">
        <v>5</v>
      </c>
    </row>
    <row r="46" spans="2:13" hidden="1"/>
    <row r="47" spans="2:13" hidden="1"/>
    <row r="48" spans="2:13" hidden="1"/>
    <row r="49" spans="2:14" hidden="1"/>
    <row r="50" spans="2:14" hidden="1">
      <c r="B50" s="9" t="s">
        <v>3</v>
      </c>
      <c r="C50" s="9"/>
      <c r="D50" s="5"/>
      <c r="E50" s="38" t="s">
        <v>27</v>
      </c>
      <c r="F50" s="22"/>
      <c r="G50" s="38" t="s">
        <v>41</v>
      </c>
      <c r="M50" s="1" t="s">
        <v>8</v>
      </c>
      <c r="N50" s="1" t="s">
        <v>9</v>
      </c>
    </row>
    <row r="51" spans="2:14" hidden="1">
      <c r="C51" s="5"/>
      <c r="D51" s="10"/>
      <c r="E51" s="11"/>
      <c r="F51" s="11"/>
      <c r="G51" s="11"/>
      <c r="M51" s="1" t="s">
        <v>10</v>
      </c>
      <c r="N51" s="3">
        <v>365.3</v>
      </c>
    </row>
    <row r="52" spans="2:14" hidden="1">
      <c r="B52" s="5" t="s">
        <v>29</v>
      </c>
      <c r="C52" s="5"/>
      <c r="D52" s="10"/>
      <c r="E52" s="49">
        <f>IF(J12="Ja",157.1,142.82)</f>
        <v>142.82</v>
      </c>
      <c r="F52" s="48"/>
      <c r="G52" s="52">
        <f>IF(AND(J12="Ja",J11=37),25187.67,IF(AND(J12="Nej",J11=37),22897.88,J11*E52*4.333))</f>
        <v>22897.88</v>
      </c>
      <c r="M52" s="1" t="s">
        <v>11</v>
      </c>
      <c r="N52" s="3">
        <v>415.5</v>
      </c>
    </row>
    <row r="53" spans="2:14" hidden="1">
      <c r="B53" s="5" t="s">
        <v>36</v>
      </c>
      <c r="C53" s="5"/>
      <c r="D53" s="26"/>
      <c r="E53" s="11">
        <f>G53/(J11*4.333)</f>
        <v>0</v>
      </c>
      <c r="F53" s="11"/>
      <c r="G53" s="11">
        <f>(IF(J13&gt;=21,N57,IF(J13&gt;=15,N56,IF(J13&gt;=11,N55,IF(J13&gt;=9,N54,IF(J13&gt;=7,N53,IF(J13&gt;=5,N52,IF(J13&gt;=3,N51,IF(J13&lt;=2,0)))))))))</f>
        <v>0</v>
      </c>
      <c r="M53" s="1" t="s">
        <v>12</v>
      </c>
      <c r="N53" s="3">
        <v>547.86</v>
      </c>
    </row>
    <row r="54" spans="2:14" ht="14.5" hidden="1" customHeight="1">
      <c r="B54" s="5" t="s">
        <v>24</v>
      </c>
      <c r="C54" s="5"/>
      <c r="D54" s="10"/>
      <c r="E54" s="11">
        <f>J14/(J11*4.333)</f>
        <v>0</v>
      </c>
      <c r="F54" s="11"/>
      <c r="G54" s="11">
        <f>J14</f>
        <v>0</v>
      </c>
      <c r="M54" s="1" t="s">
        <v>13</v>
      </c>
      <c r="N54" s="3">
        <v>719</v>
      </c>
    </row>
    <row r="55" spans="2:14" hidden="1">
      <c r="B55" s="54" t="s">
        <v>46</v>
      </c>
      <c r="C55" s="5"/>
      <c r="D55" s="10"/>
      <c r="E55" s="11">
        <f>J15/(J11*4.333)</f>
        <v>0</v>
      </c>
      <c r="F55" s="11"/>
      <c r="G55" s="11">
        <f t="shared" ref="G55:G56" si="7">J15</f>
        <v>0</v>
      </c>
      <c r="M55" s="1" t="s">
        <v>14</v>
      </c>
      <c r="N55" s="3">
        <v>833.11</v>
      </c>
    </row>
    <row r="56" spans="2:14" hidden="1">
      <c r="B56" s="5" t="s">
        <v>26</v>
      </c>
      <c r="C56" s="5"/>
      <c r="D56" s="10"/>
      <c r="E56" s="11">
        <f>J16/(J11*4.333)</f>
        <v>0</v>
      </c>
      <c r="F56" s="11"/>
      <c r="G56" s="11">
        <f t="shared" si="7"/>
        <v>0</v>
      </c>
      <c r="M56" s="1" t="s">
        <v>15</v>
      </c>
      <c r="N56" s="3">
        <v>938.07</v>
      </c>
    </row>
    <row r="57" spans="2:14" hidden="1">
      <c r="B57" s="5" t="s">
        <v>2</v>
      </c>
      <c r="C57" s="5"/>
      <c r="D57" s="10">
        <v>0.1</v>
      </c>
      <c r="E57" s="11">
        <f>D57*(E52+E56+E59+E60+E54+E53+E55)</f>
        <v>17.331206999999999</v>
      </c>
      <c r="F57" s="11"/>
      <c r="G57" s="11">
        <f>D57*(G52+G56+G59+G60+G54+G53+G55)</f>
        <v>2778.6577380000003</v>
      </c>
      <c r="M57" s="1" t="s">
        <v>16</v>
      </c>
      <c r="N57" s="3">
        <v>1071.58</v>
      </c>
    </row>
    <row r="58" spans="2:14" hidden="1">
      <c r="B58" s="5" t="s">
        <v>0</v>
      </c>
      <c r="C58" s="5"/>
      <c r="D58" s="10">
        <v>1.5E-3</v>
      </c>
      <c r="E58" s="11">
        <f>D58*(E52+E56+E59+E60+E54+E53+E55)</f>
        <v>0.25996810499999995</v>
      </c>
      <c r="F58" s="11"/>
      <c r="G58" s="11">
        <f>D58*(G52+G56+G59+G60+G54+G53+G55)</f>
        <v>41.679866070000003</v>
      </c>
    </row>
    <row r="59" spans="2:14" hidden="1">
      <c r="B59" s="5" t="s">
        <v>6</v>
      </c>
      <c r="C59" s="5"/>
      <c r="D59" s="10">
        <v>8.8499999999999995E-2</v>
      </c>
      <c r="E59" s="11">
        <f>D59*(E52+E56+E54+E53+E55)</f>
        <v>12.639569999999999</v>
      </c>
      <c r="F59" s="11"/>
      <c r="G59" s="11">
        <f>D59*(G52+G56+G54+G53+G55)</f>
        <v>2026.4623799999999</v>
      </c>
    </row>
    <row r="60" spans="2:14" ht="14.5" hidden="1" thickBot="1">
      <c r="B60" s="13" t="s">
        <v>20</v>
      </c>
      <c r="C60" s="13"/>
      <c r="D60" s="14">
        <v>0.125</v>
      </c>
      <c r="E60" s="15">
        <f>D60*(E52+E56+E54+E53+E55)</f>
        <v>17.852499999999999</v>
      </c>
      <c r="F60" s="11"/>
      <c r="G60" s="15">
        <f>D60*(G52+G56+G54+G53+G55)</f>
        <v>2862.2350000000001</v>
      </c>
    </row>
    <row r="61" spans="2:14" ht="14.5" hidden="1" thickBot="1">
      <c r="B61" s="5"/>
      <c r="C61" s="5"/>
      <c r="D61" s="5"/>
      <c r="E61" s="5"/>
      <c r="F61" s="17"/>
      <c r="G61" s="5"/>
    </row>
    <row r="62" spans="2:14" ht="14.5" hidden="1" thickBot="1">
      <c r="B62" s="41" t="s">
        <v>43</v>
      </c>
      <c r="C62" s="44"/>
      <c r="D62" s="44"/>
      <c r="E62" s="45">
        <f>SUM(E52:E60)</f>
        <v>190.903245105</v>
      </c>
      <c r="F62" s="46"/>
      <c r="G62" s="47">
        <f>SUM(G52:G60)</f>
        <v>30606.914984070005</v>
      </c>
    </row>
    <row r="63" spans="2:14" hidden="1"/>
    <row r="64" spans="2:14" hidden="1"/>
    <row r="65" hidden="1"/>
  </sheetData>
  <sheetProtection algorithmName="SHA-512" hashValue="OChmA+6ip5Ae0TFLVPJ4+IPRyS+CBz8NSvzAvTa5AncET9GLoNth6gqcZn9/oCeqgLgIAz88fjb6eE/zIOfxyw==" saltValue="Y08xgKYx/gCMrThHYEOPpg==" spinCount="100000" sheet="1" objects="1" scenarios="1"/>
  <protectedRanges>
    <protectedRange sqref="J11:J16" name="Område1"/>
  </protectedRanges>
  <mergeCells count="4">
    <mergeCell ref="B2:I6"/>
    <mergeCell ref="I22:J25"/>
    <mergeCell ref="B27:D28"/>
    <mergeCell ref="E27:E28"/>
  </mergeCells>
  <dataValidations count="3">
    <dataValidation type="list" allowBlank="1" showInputMessage="1" showErrorMessage="1" sqref="J12" xr:uid="{0692830B-2879-405B-B151-606534E03EC4}">
      <formula1>$M$44:$M$45</formula1>
    </dataValidation>
    <dataValidation type="decimal" allowBlank="1" showInputMessage="1" showErrorMessage="1" errorTitle="Ikke gyldigt antal timer" error="Du kan kun indtaste mellem 10 og 37 arbejdstimer pr. uge" sqref="J11" xr:uid="{49A4E1B6-B706-4C48-AC03-8E1B6A79449C}">
      <formula1>10</formula1>
      <formula2>37</formula2>
    </dataValidation>
    <dataValidation type="whole" operator="greaterThanOrEqual" allowBlank="1" showInputMessage="1" showErrorMessage="1" errorTitle="Antal påbegyndte år" error="Kan kun angives i hele år" sqref="J13" xr:uid="{DB074E44-CD85-463D-B4E9-388B20C08094}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35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A8D8D-E58F-4408-B6CB-555D221B9B30}">
  <sheetPr>
    <pageSetUpPr fitToPage="1"/>
  </sheetPr>
  <dimension ref="B1:N69"/>
  <sheetViews>
    <sheetView zoomScale="80" zoomScaleNormal="80" zoomScaleSheetLayoutView="90" workbookViewId="0">
      <selection activeCell="A24" sqref="A24:XFD24"/>
    </sheetView>
  </sheetViews>
  <sheetFormatPr defaultColWidth="8.81640625" defaultRowHeight="14"/>
  <cols>
    <col min="1" max="1" width="4.453125" style="1" customWidth="1"/>
    <col min="2" max="2" width="40.453125" style="1" customWidth="1"/>
    <col min="3" max="3" width="5.54296875" style="1" bestFit="1" customWidth="1"/>
    <col min="4" max="4" width="10" style="1" bestFit="1" customWidth="1"/>
    <col min="5" max="5" width="20.453125" style="1" customWidth="1"/>
    <col min="6" max="6" width="7" style="1" customWidth="1"/>
    <col min="7" max="7" width="19.54296875" style="1" bestFit="1" customWidth="1"/>
    <col min="8" max="8" width="8.81640625" style="1" customWidth="1"/>
    <col min="9" max="9" width="53.81640625" style="1" bestFit="1" customWidth="1"/>
    <col min="10" max="10" width="26.7265625" style="1" customWidth="1"/>
    <col min="11" max="11" width="8.81640625" style="1"/>
    <col min="12" max="12" width="13.81640625" style="1" bestFit="1" customWidth="1"/>
    <col min="13" max="13" width="30.81640625" style="1" bestFit="1" customWidth="1"/>
    <col min="14" max="14" width="9.81640625" style="1" bestFit="1" customWidth="1"/>
    <col min="15" max="16384" width="8.81640625" style="1"/>
  </cols>
  <sheetData>
    <row r="1" spans="2:13" ht="18" customHeight="1"/>
    <row r="2" spans="2:13" ht="18" customHeight="1">
      <c r="B2" s="60" t="s">
        <v>37</v>
      </c>
      <c r="C2" s="60"/>
      <c r="D2" s="60"/>
      <c r="E2" s="60"/>
      <c r="F2" s="60"/>
      <c r="G2" s="60"/>
      <c r="H2" s="60"/>
      <c r="I2" s="60"/>
      <c r="J2" s="5"/>
    </row>
    <row r="3" spans="2:13" ht="18" customHeight="1">
      <c r="B3" s="60"/>
      <c r="C3" s="60"/>
      <c r="D3" s="60"/>
      <c r="E3" s="60"/>
      <c r="F3" s="60"/>
      <c r="G3" s="60"/>
      <c r="H3" s="60"/>
      <c r="I3" s="60"/>
      <c r="J3" s="5"/>
    </row>
    <row r="4" spans="2:13" ht="18" customHeight="1">
      <c r="B4" s="60"/>
      <c r="C4" s="60"/>
      <c r="D4" s="60"/>
      <c r="E4" s="60"/>
      <c r="F4" s="60"/>
      <c r="G4" s="60"/>
      <c r="H4" s="60"/>
      <c r="I4" s="60"/>
      <c r="J4" s="5"/>
    </row>
    <row r="5" spans="2:13" ht="18" customHeight="1">
      <c r="B5" s="60"/>
      <c r="C5" s="60"/>
      <c r="D5" s="60"/>
      <c r="E5" s="60"/>
      <c r="F5" s="60"/>
      <c r="G5" s="60"/>
      <c r="H5" s="60"/>
      <c r="I5" s="60"/>
      <c r="J5" s="5"/>
    </row>
    <row r="6" spans="2:13" ht="18" customHeight="1">
      <c r="B6" s="60"/>
      <c r="C6" s="60"/>
      <c r="D6" s="60"/>
      <c r="E6" s="60"/>
      <c r="F6" s="60"/>
      <c r="G6" s="60"/>
      <c r="H6" s="60"/>
      <c r="I6" s="60"/>
      <c r="J6" s="5"/>
    </row>
    <row r="7" spans="2:13" ht="18" customHeight="1">
      <c r="B7" s="6" t="s">
        <v>50</v>
      </c>
      <c r="C7" s="7"/>
      <c r="D7" s="5"/>
      <c r="E7" s="5"/>
      <c r="F7" s="5"/>
      <c r="G7" s="5"/>
      <c r="H7" s="5"/>
      <c r="I7" s="5"/>
      <c r="J7" s="5"/>
    </row>
    <row r="8" spans="2:13" ht="18" customHeight="1">
      <c r="B8" s="59" t="s">
        <v>51</v>
      </c>
      <c r="C8" s="8"/>
      <c r="D8" s="5"/>
      <c r="E8" s="5"/>
      <c r="F8" s="5"/>
      <c r="G8" s="5"/>
      <c r="H8" s="5"/>
      <c r="I8" s="9" t="s">
        <v>21</v>
      </c>
      <c r="J8" s="5"/>
    </row>
    <row r="9" spans="2:13" ht="18" customHeight="1">
      <c r="B9" s="5"/>
      <c r="C9" s="5"/>
      <c r="D9" s="5"/>
      <c r="E9" s="5"/>
      <c r="F9" s="5"/>
      <c r="G9" s="5"/>
      <c r="H9" s="5"/>
      <c r="I9" s="5"/>
      <c r="J9" s="5"/>
    </row>
    <row r="10" spans="2:13" ht="18" customHeight="1">
      <c r="B10" s="9" t="s">
        <v>3</v>
      </c>
      <c r="C10" s="9"/>
      <c r="D10" s="5"/>
      <c r="E10" s="38" t="s">
        <v>27</v>
      </c>
      <c r="F10" s="22"/>
      <c r="G10" s="38" t="s">
        <v>41</v>
      </c>
      <c r="H10" s="5"/>
      <c r="I10" s="12" t="s">
        <v>1</v>
      </c>
      <c r="J10" s="5"/>
    </row>
    <row r="11" spans="2:13" ht="18" customHeight="1" thickBot="1">
      <c r="C11" s="5"/>
      <c r="D11" s="10"/>
      <c r="E11" s="11"/>
      <c r="F11" s="11"/>
      <c r="G11" s="11"/>
      <c r="H11" s="5"/>
    </row>
    <row r="12" spans="2:13" ht="18" customHeight="1">
      <c r="B12" s="5" t="s">
        <v>28</v>
      </c>
      <c r="C12" s="23"/>
      <c r="D12" s="24"/>
      <c r="E12" s="53">
        <f>ROUND(E53,2)</f>
        <v>141.24</v>
      </c>
      <c r="F12" s="53"/>
      <c r="G12" s="53">
        <f t="shared" ref="G12" si="0">ROUND(G53,2)</f>
        <v>22645.51</v>
      </c>
      <c r="H12" s="5"/>
      <c r="I12" s="19" t="s">
        <v>7</v>
      </c>
      <c r="J12" s="30">
        <v>37</v>
      </c>
      <c r="L12" s="25"/>
      <c r="M12" s="51"/>
    </row>
    <row r="13" spans="2:13" ht="18" customHeight="1">
      <c r="B13" s="5" t="s">
        <v>36</v>
      </c>
      <c r="C13" s="5"/>
      <c r="D13" s="26"/>
      <c r="E13" s="53">
        <f>ROUND(E54,2)</f>
        <v>0</v>
      </c>
      <c r="F13" s="53"/>
      <c r="G13" s="53">
        <f>ROUND(G54,2)</f>
        <v>0</v>
      </c>
      <c r="H13" s="5"/>
      <c r="I13" s="20" t="s">
        <v>44</v>
      </c>
      <c r="J13" s="33">
        <v>1</v>
      </c>
      <c r="K13" s="57"/>
    </row>
    <row r="14" spans="2:13" ht="18" customHeight="1">
      <c r="B14" s="5" t="s">
        <v>24</v>
      </c>
      <c r="C14" s="5"/>
      <c r="D14" s="10"/>
      <c r="E14" s="53">
        <f t="shared" ref="E14:G14" si="1">ROUND(E55,2)</f>
        <v>0</v>
      </c>
      <c r="F14" s="53"/>
      <c r="G14" s="53">
        <f t="shared" si="1"/>
        <v>0</v>
      </c>
      <c r="H14" s="56"/>
      <c r="I14" s="20" t="s">
        <v>30</v>
      </c>
      <c r="J14" s="55">
        <v>0</v>
      </c>
      <c r="K14" s="57"/>
    </row>
    <row r="15" spans="2:13" ht="18" customHeight="1">
      <c r="B15" s="54" t="s">
        <v>46</v>
      </c>
      <c r="C15" s="5"/>
      <c r="D15" s="10"/>
      <c r="E15" s="53">
        <f t="shared" ref="E15:G15" si="2">ROUND(E56,2)</f>
        <v>0</v>
      </c>
      <c r="F15" s="53"/>
      <c r="G15" s="53">
        <f t="shared" si="2"/>
        <v>0</v>
      </c>
      <c r="H15" s="56"/>
      <c r="I15" s="5" t="s">
        <v>47</v>
      </c>
      <c r="J15" s="31">
        <v>0</v>
      </c>
      <c r="M15" s="25"/>
    </row>
    <row r="16" spans="2:13" ht="18" customHeight="1" thickBot="1">
      <c r="B16" s="5" t="s">
        <v>26</v>
      </c>
      <c r="C16" s="5"/>
      <c r="D16" s="10"/>
      <c r="E16" s="53">
        <f t="shared" ref="E16:G16" si="3">ROUND(E57,2)</f>
        <v>0</v>
      </c>
      <c r="F16" s="53"/>
      <c r="G16" s="53">
        <f t="shared" si="3"/>
        <v>0</v>
      </c>
      <c r="H16" s="5"/>
      <c r="I16" s="21" t="s">
        <v>49</v>
      </c>
      <c r="J16" s="34">
        <v>0</v>
      </c>
    </row>
    <row r="17" spans="2:12" ht="18" customHeight="1">
      <c r="B17" s="5" t="s">
        <v>2</v>
      </c>
      <c r="C17" s="5"/>
      <c r="D17" s="10">
        <v>0.1</v>
      </c>
      <c r="E17" s="53">
        <f t="shared" ref="E17:G17" si="4">ROUND(E58,2)</f>
        <v>17.14</v>
      </c>
      <c r="F17" s="53"/>
      <c r="G17" s="53">
        <f t="shared" si="4"/>
        <v>2748.03</v>
      </c>
      <c r="H17" s="5"/>
    </row>
    <row r="18" spans="2:12" ht="18" customHeight="1">
      <c r="B18" s="5" t="s">
        <v>45</v>
      </c>
      <c r="C18" s="5"/>
      <c r="D18" s="10">
        <v>1.5E-3</v>
      </c>
      <c r="E18" s="53">
        <f t="shared" ref="E18:G18" si="5">ROUND(E59,2)</f>
        <v>0.26</v>
      </c>
      <c r="F18" s="53"/>
      <c r="G18" s="53">
        <f t="shared" si="5"/>
        <v>41.22</v>
      </c>
      <c r="H18" s="5"/>
    </row>
    <row r="19" spans="2:12" ht="18" customHeight="1">
      <c r="B19" s="5" t="s">
        <v>6</v>
      </c>
      <c r="C19" s="5"/>
      <c r="D19" s="10">
        <v>8.8499999999999995E-2</v>
      </c>
      <c r="E19" s="53">
        <f t="shared" ref="E19:G19" si="6">ROUND(E60,2)</f>
        <v>12.5</v>
      </c>
      <c r="F19" s="53"/>
      <c r="G19" s="53">
        <f t="shared" si="6"/>
        <v>2004.13</v>
      </c>
      <c r="H19" s="5"/>
      <c r="I19" s="5"/>
      <c r="J19" s="5"/>
    </row>
    <row r="20" spans="2:12" ht="18" customHeight="1" thickBot="1">
      <c r="B20" s="13" t="s">
        <v>20</v>
      </c>
      <c r="C20" s="13"/>
      <c r="D20" s="14">
        <v>0.125</v>
      </c>
      <c r="E20" s="15">
        <f>ROUND(E61,2)</f>
        <v>17.66</v>
      </c>
      <c r="F20" s="15"/>
      <c r="G20" s="15">
        <f>ROUND(G61,2)</f>
        <v>2830.69</v>
      </c>
      <c r="H20" s="5"/>
      <c r="I20" s="5"/>
      <c r="J20" s="16"/>
      <c r="K20" s="4"/>
    </row>
    <row r="21" spans="2:12" ht="18" customHeight="1" thickBot="1">
      <c r="B21" s="5"/>
      <c r="C21" s="5"/>
      <c r="D21" s="5"/>
      <c r="E21" s="5"/>
      <c r="F21" s="5"/>
      <c r="G21" s="5"/>
      <c r="H21" s="5"/>
      <c r="I21" s="16"/>
      <c r="J21" s="16"/>
      <c r="K21" s="4"/>
    </row>
    <row r="22" spans="2:12" ht="18" customHeight="1" thickTop="1" thickBot="1">
      <c r="B22" s="41" t="s">
        <v>42</v>
      </c>
      <c r="C22" s="17"/>
      <c r="D22" s="17"/>
      <c r="E22" s="37">
        <f>SUM(E12:E20)</f>
        <v>188.79999999999998</v>
      </c>
      <c r="F22" s="37"/>
      <c r="G22" s="35">
        <f>SUM(G12:G20)</f>
        <v>30269.579999999998</v>
      </c>
      <c r="H22" s="5"/>
      <c r="I22" s="69" t="s">
        <v>35</v>
      </c>
      <c r="J22" s="70"/>
      <c r="K22" s="4"/>
    </row>
    <row r="23" spans="2:12" ht="18" customHeight="1">
      <c r="B23" s="18"/>
      <c r="C23" s="42"/>
      <c r="D23" s="43"/>
      <c r="E23" s="36"/>
      <c r="F23" s="36"/>
      <c r="G23" s="37"/>
      <c r="H23" s="40"/>
      <c r="I23" s="71"/>
      <c r="J23" s="72"/>
      <c r="K23" s="4"/>
      <c r="L23" s="2"/>
    </row>
    <row r="24" spans="2:12" ht="18" customHeight="1">
      <c r="B24" s="5"/>
      <c r="C24" s="5"/>
      <c r="D24" s="5"/>
      <c r="E24" s="11"/>
      <c r="F24" s="5"/>
      <c r="G24" s="5"/>
      <c r="H24" s="5"/>
      <c r="I24" s="71"/>
      <c r="J24" s="72"/>
    </row>
    <row r="25" spans="2:12" ht="18" customHeight="1" thickBot="1">
      <c r="B25" s="5"/>
      <c r="C25" s="5"/>
      <c r="D25" s="5"/>
      <c r="E25" s="5"/>
      <c r="F25" s="5"/>
      <c r="G25" s="5"/>
      <c r="H25" s="5"/>
      <c r="I25" s="73"/>
      <c r="J25" s="74"/>
    </row>
    <row r="26" spans="2:12" ht="18" customHeight="1" thickTop="1">
      <c r="B26" s="18" t="s">
        <v>31</v>
      </c>
      <c r="C26" s="5"/>
      <c r="D26" s="5"/>
      <c r="E26" s="5"/>
      <c r="F26" s="5"/>
      <c r="G26" s="5"/>
      <c r="H26" s="5"/>
      <c r="I26" s="5"/>
      <c r="J26" s="5"/>
    </row>
    <row r="27" spans="2:12" ht="18" customHeight="1">
      <c r="B27" s="67" t="s">
        <v>34</v>
      </c>
      <c r="C27" s="67"/>
      <c r="D27" s="67"/>
      <c r="E27" s="68">
        <f>SUM(E12:E16)*(J12/37)*7.4</f>
        <v>1045.1760000000002</v>
      </c>
      <c r="F27" s="28"/>
      <c r="G27" s="28"/>
      <c r="H27" s="5"/>
      <c r="I27" s="5"/>
      <c r="J27" s="5"/>
    </row>
    <row r="28" spans="2:12" ht="18" customHeight="1">
      <c r="B28" s="67"/>
      <c r="C28" s="67"/>
      <c r="D28" s="67"/>
      <c r="E28" s="68"/>
      <c r="F28" s="28"/>
      <c r="G28" s="28"/>
      <c r="H28" s="5"/>
      <c r="I28" s="5"/>
      <c r="J28" s="5"/>
    </row>
    <row r="29" spans="2:12" ht="18" customHeight="1">
      <c r="B29" s="5" t="s">
        <v>25</v>
      </c>
      <c r="C29" s="5"/>
      <c r="D29" s="5"/>
      <c r="E29" s="5"/>
      <c r="F29" s="5"/>
      <c r="G29" s="5"/>
      <c r="H29" s="5"/>
      <c r="I29" s="5"/>
      <c r="J29" s="5"/>
    </row>
    <row r="30" spans="2:12" ht="18" customHeight="1">
      <c r="B30" s="54" t="s">
        <v>48</v>
      </c>
      <c r="C30" s="5"/>
      <c r="D30" s="5"/>
      <c r="E30" s="5"/>
      <c r="F30" s="5"/>
      <c r="G30" s="5"/>
      <c r="H30" s="5"/>
      <c r="I30" s="5"/>
      <c r="J30" s="5"/>
    </row>
    <row r="31" spans="2:12" ht="18" customHeight="1">
      <c r="B31" s="5" t="s">
        <v>17</v>
      </c>
      <c r="C31" s="5"/>
      <c r="D31" s="5"/>
      <c r="E31" s="5"/>
      <c r="F31" s="5"/>
      <c r="G31" s="5"/>
      <c r="H31" s="5"/>
      <c r="I31" s="5"/>
      <c r="J31" s="5"/>
    </row>
    <row r="32" spans="2:12" ht="18" customHeight="1">
      <c r="B32" s="5" t="s">
        <v>23</v>
      </c>
      <c r="C32" s="5"/>
      <c r="D32" s="5"/>
      <c r="E32" s="5"/>
      <c r="F32" s="5"/>
      <c r="G32" s="5"/>
      <c r="H32" s="5"/>
      <c r="I32" s="5"/>
    </row>
    <row r="33" spans="2:13" ht="18" customHeight="1">
      <c r="B33" s="5" t="s">
        <v>22</v>
      </c>
      <c r="C33" s="5"/>
      <c r="D33" s="5"/>
      <c r="E33" s="5"/>
      <c r="F33" s="5"/>
      <c r="G33" s="5"/>
      <c r="H33" s="5"/>
      <c r="I33" s="5"/>
      <c r="J33" s="5"/>
    </row>
    <row r="34" spans="2:13" ht="18" customHeight="1">
      <c r="C34" s="5"/>
      <c r="D34" s="5"/>
      <c r="E34" s="5"/>
      <c r="F34" s="5"/>
      <c r="G34" s="5"/>
      <c r="H34" s="5"/>
      <c r="I34" s="5"/>
      <c r="J34" s="5"/>
    </row>
    <row r="40" spans="2:13" ht="18.75" hidden="1" customHeight="1"/>
    <row r="41" spans="2:13" hidden="1"/>
    <row r="42" spans="2:13" hidden="1"/>
    <row r="43" spans="2:13" hidden="1">
      <c r="M43" s="1" t="s">
        <v>18</v>
      </c>
    </row>
    <row r="44" spans="2:13" hidden="1">
      <c r="M44" s="1" t="s">
        <v>4</v>
      </c>
    </row>
    <row r="45" spans="2:13" hidden="1">
      <c r="M45" s="1" t="s">
        <v>5</v>
      </c>
    </row>
    <row r="46" spans="2:13" hidden="1"/>
    <row r="47" spans="2:13" hidden="1"/>
    <row r="48" spans="2:13" hidden="1"/>
    <row r="49" spans="2:14" hidden="1"/>
    <row r="50" spans="2:14" hidden="1">
      <c r="M50" s="1" t="s">
        <v>8</v>
      </c>
      <c r="N50" s="1" t="s">
        <v>9</v>
      </c>
    </row>
    <row r="51" spans="2:14" hidden="1">
      <c r="B51" s="9" t="s">
        <v>3</v>
      </c>
      <c r="C51" s="9"/>
      <c r="D51" s="5"/>
      <c r="E51" s="38" t="s">
        <v>27</v>
      </c>
      <c r="F51" s="22"/>
      <c r="G51" s="38" t="s">
        <v>41</v>
      </c>
      <c r="M51" s="1" t="s">
        <v>10</v>
      </c>
      <c r="N51" s="3">
        <v>365.3</v>
      </c>
    </row>
    <row r="52" spans="2:14" hidden="1">
      <c r="C52" s="5"/>
      <c r="D52" s="10"/>
      <c r="E52" s="11"/>
      <c r="F52" s="11"/>
      <c r="G52" s="11"/>
      <c r="M52" s="1" t="s">
        <v>11</v>
      </c>
      <c r="N52" s="3">
        <v>415.5</v>
      </c>
    </row>
    <row r="53" spans="2:14" hidden="1">
      <c r="B53" s="5" t="s">
        <v>28</v>
      </c>
      <c r="C53" s="23"/>
      <c r="D53" s="24"/>
      <c r="E53" s="49">
        <v>141.24</v>
      </c>
      <c r="F53" s="48"/>
      <c r="G53" s="52">
        <f>IF(J12&lt;37,E53*J12*4.333,22645.51)</f>
        <v>22645.51</v>
      </c>
      <c r="M53" s="1" t="s">
        <v>12</v>
      </c>
      <c r="N53" s="3">
        <v>547.86</v>
      </c>
    </row>
    <row r="54" spans="2:14" ht="14.5" hidden="1" customHeight="1">
      <c r="B54" s="5" t="s">
        <v>36</v>
      </c>
      <c r="C54" s="5"/>
      <c r="D54" s="26"/>
      <c r="E54" s="11">
        <f>G54/(J12*4.333)</f>
        <v>0</v>
      </c>
      <c r="F54" s="11"/>
      <c r="G54" s="11">
        <f>(IF(J13&gt;=21,N57,IF(J13&gt;=15,N56,IF(J13&gt;=11,N55,IF(J13&gt;=9,N54,IF(J13&gt;=7,N53,IF(J13&gt;=5,N52,IF(J13&gt;=3,N51,IF(J13&lt;=2,0)))))))))</f>
        <v>0</v>
      </c>
      <c r="M54" s="1" t="s">
        <v>13</v>
      </c>
      <c r="N54" s="3">
        <v>719</v>
      </c>
    </row>
    <row r="55" spans="2:14" hidden="1">
      <c r="B55" s="5" t="s">
        <v>24</v>
      </c>
      <c r="C55" s="5"/>
      <c r="D55" s="10"/>
      <c r="E55" s="11">
        <f>J14/(J12*4.333)</f>
        <v>0</v>
      </c>
      <c r="F55" s="11"/>
      <c r="G55" s="11">
        <f>J14</f>
        <v>0</v>
      </c>
      <c r="M55" s="1" t="s">
        <v>14</v>
      </c>
      <c r="N55" s="3">
        <v>833.11</v>
      </c>
    </row>
    <row r="56" spans="2:14" hidden="1">
      <c r="B56" s="54" t="s">
        <v>46</v>
      </c>
      <c r="C56" s="5"/>
      <c r="D56" s="10"/>
      <c r="E56" s="11">
        <f>J15/(J12*4.333)</f>
        <v>0</v>
      </c>
      <c r="F56" s="53"/>
      <c r="G56" s="11">
        <f>J15</f>
        <v>0</v>
      </c>
      <c r="M56" s="1" t="s">
        <v>15</v>
      </c>
      <c r="N56" s="3">
        <v>938.07</v>
      </c>
    </row>
    <row r="57" spans="2:14" hidden="1">
      <c r="B57" s="5" t="s">
        <v>26</v>
      </c>
      <c r="C57" s="5"/>
      <c r="D57" s="10"/>
      <c r="E57" s="11">
        <f>J16/(J12*4.333)</f>
        <v>0</v>
      </c>
      <c r="F57" s="11"/>
      <c r="G57" s="11">
        <f>J16</f>
        <v>0</v>
      </c>
      <c r="M57" s="1" t="s">
        <v>16</v>
      </c>
      <c r="N57" s="3">
        <v>1071.58</v>
      </c>
    </row>
    <row r="58" spans="2:14" hidden="1">
      <c r="B58" s="5" t="s">
        <v>2</v>
      </c>
      <c r="C58" s="5"/>
      <c r="D58" s="10">
        <v>0.1</v>
      </c>
      <c r="E58" s="11">
        <f>D58*(E53+E57+E60+E61+E55+E54+E56)</f>
        <v>17.139474000000003</v>
      </c>
      <c r="F58" s="11"/>
      <c r="G58" s="11">
        <f>D58*(G53+G57+G60+G61+G55+G54+G56)</f>
        <v>2748.0326385000003</v>
      </c>
    </row>
    <row r="59" spans="2:14" hidden="1">
      <c r="B59" s="5" t="s">
        <v>0</v>
      </c>
      <c r="C59" s="5"/>
      <c r="D59" s="10">
        <v>1.5E-3</v>
      </c>
      <c r="E59" s="11">
        <f>D59*(E53+E57+E60+E61+E55+E54+E56)</f>
        <v>0.25709211000000004</v>
      </c>
      <c r="F59" s="11"/>
      <c r="G59" s="11">
        <f>D59*(G53+G57+G60+G61+G55+G54+G56)</f>
        <v>41.220489577500004</v>
      </c>
    </row>
    <row r="60" spans="2:14" hidden="1">
      <c r="B60" s="5" t="s">
        <v>6</v>
      </c>
      <c r="C60" s="5"/>
      <c r="D60" s="10">
        <v>8.8499999999999995E-2</v>
      </c>
      <c r="E60" s="11">
        <f>D60*(E53+E57+E55+E54+E56)</f>
        <v>12.499740000000001</v>
      </c>
      <c r="F60" s="11"/>
      <c r="G60" s="11">
        <f>D60*(G53+G57+G55+G54+G56)</f>
        <v>2004.1276349999998</v>
      </c>
    </row>
    <row r="61" spans="2:14" ht="14.5" hidden="1" thickBot="1">
      <c r="B61" s="13" t="s">
        <v>20</v>
      </c>
      <c r="C61" s="13"/>
      <c r="D61" s="14">
        <v>0.125</v>
      </c>
      <c r="E61" s="15">
        <f>D61*(E53+E57+E55+E54+E56)</f>
        <v>17.655000000000001</v>
      </c>
      <c r="F61" s="15"/>
      <c r="G61" s="15">
        <f>D61*(G53+G57+G55+G54+G56)</f>
        <v>2830.6887499999998</v>
      </c>
    </row>
    <row r="62" spans="2:14" ht="14.5" hidden="1" thickBot="1">
      <c r="B62" s="5"/>
      <c r="C62" s="5"/>
      <c r="D62" s="5"/>
      <c r="E62" s="5"/>
      <c r="F62" s="5"/>
      <c r="G62" s="5"/>
    </row>
    <row r="63" spans="2:14" ht="14.5" hidden="1" thickBot="1">
      <c r="B63" s="41" t="s">
        <v>42</v>
      </c>
      <c r="C63" s="44"/>
      <c r="D63" s="44"/>
      <c r="E63" s="45">
        <f>SUM(E53:E61)</f>
        <v>188.79130611000002</v>
      </c>
      <c r="F63" s="45"/>
      <c r="G63" s="47">
        <f>SUM(G53:G61)</f>
        <v>30269.5795130775</v>
      </c>
    </row>
    <row r="64" spans="2:14" hidden="1"/>
    <row r="65" spans="2:5" hidden="1"/>
    <row r="66" spans="2:5" hidden="1">
      <c r="B66" s="67" t="s">
        <v>34</v>
      </c>
      <c r="C66" s="67"/>
      <c r="D66" s="67"/>
      <c r="E66" s="68">
        <f>SUM(E53:E57)*(J12/37)*7.4</f>
        <v>1045.1760000000002</v>
      </c>
    </row>
    <row r="67" spans="2:5" hidden="1">
      <c r="B67" s="67"/>
      <c r="C67" s="67"/>
      <c r="D67" s="67"/>
      <c r="E67" s="68"/>
    </row>
    <row r="68" spans="2:5" hidden="1"/>
    <row r="69" spans="2:5" hidden="1"/>
  </sheetData>
  <sheetProtection algorithmName="SHA-512" hashValue="m7BtTJjCIEH8Rp1Uy62mw84KaoCxu8YX6O8i3UyLrrn/x7GrDKopYKYG/P5NdaC53j8/pUjvG3AZhEZaSyvx5A==" saltValue="U53ioo0WGPxjPCmMGpnL1w==" spinCount="100000" sheet="1" objects="1" scenarios="1"/>
  <protectedRanges>
    <protectedRange sqref="J12:J16" name="Område1"/>
  </protectedRanges>
  <mergeCells count="6">
    <mergeCell ref="B2:I6"/>
    <mergeCell ref="I22:J25"/>
    <mergeCell ref="B27:D28"/>
    <mergeCell ref="E27:E28"/>
    <mergeCell ref="B66:D67"/>
    <mergeCell ref="E66:E67"/>
  </mergeCells>
  <dataValidations count="2">
    <dataValidation type="whole" operator="greaterThanOrEqual" allowBlank="1" showInputMessage="1" showErrorMessage="1" errorTitle="Antal påbegyndte år" error="Kan kun angives i hele år" sqref="J13" xr:uid="{64783DF2-76E8-45C9-8D99-F02570E1529E}">
      <formula1>1</formula1>
    </dataValidation>
    <dataValidation type="decimal" allowBlank="1" showInputMessage="1" showErrorMessage="1" errorTitle="Ikke gyldigt antal timer" error="Du kan kun indtaste mellem 10 og 37 arbejdstimer pr. uge" sqref="J12" xr:uid="{7FF601C3-30AB-4775-9016-42D1F3458F95}">
      <formula1>10</formula1>
      <formula2>37</formula2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35" max="16383" man="1"/>
  </row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B1EF8AD13D284987A30699987604EA" ma:contentTypeVersion="13" ma:contentTypeDescription="Create a new document." ma:contentTypeScope="" ma:versionID="0286088a59a69bd0318c0c8a567ddbd7">
  <xsd:schema xmlns:xsd="http://www.w3.org/2001/XMLSchema" xmlns:xs="http://www.w3.org/2001/XMLSchema" xmlns:p="http://schemas.microsoft.com/office/2006/metadata/properties" xmlns:ns2="57bf1867-1f0b-43b6-97ad-02a1335b6c6e" xmlns:ns3="dbb5b02b-bb1c-4b39-8299-6539ea6fb330" targetNamespace="http://schemas.microsoft.com/office/2006/metadata/properties" ma:root="true" ma:fieldsID="e6eef23a749efd916f533f5ffe5af575" ns2:_="" ns3:_="">
    <xsd:import namespace="57bf1867-1f0b-43b6-97ad-02a1335b6c6e"/>
    <xsd:import namespace="dbb5b02b-bb1c-4b39-8299-6539ea6fb3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f1867-1f0b-43b6-97ad-02a1335b6c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5b02b-bb1c-4b39-8299-6539ea6fb3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600160-F057-4C14-B8E5-EB8472A8DC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bf1867-1f0b-43b6-97ad-02a1335b6c6e"/>
    <ds:schemaRef ds:uri="dbb5b02b-bb1c-4b39-8299-6539ea6fb3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919B08-FEB5-49F2-B92F-E0B5147F2F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A34E4-9255-40B4-948E-F25982EE01EC}">
  <ds:schemaRefs>
    <ds:schemaRef ds:uri="57bf1867-1f0b-43b6-97ad-02a1335b6c6e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dbb5b02b-bb1c-4b39-8299-6539ea6fb33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Gastronom</vt:lpstr>
      <vt:lpstr>Tjenere</vt:lpstr>
      <vt:lpstr>Receptionist</vt:lpstr>
      <vt:lpstr>Medhjælper</vt:lpstr>
      <vt:lpstr>Gastronom!Udskriftsområde</vt:lpstr>
      <vt:lpstr>Medhjælper!Udskriftsområde</vt:lpstr>
      <vt:lpstr>Receptionist!Udskriftsområde</vt:lpstr>
      <vt:lpstr>Tjenere!Udskriftsområde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Birgitte Riisager</dc:creator>
  <cp:lastModifiedBy>Patricia Deleuran</cp:lastModifiedBy>
  <cp:lastPrinted>2023-08-02T12:50:07Z</cp:lastPrinted>
  <dcterms:created xsi:type="dcterms:W3CDTF">2021-01-25T09:03:41Z</dcterms:created>
  <dcterms:modified xsi:type="dcterms:W3CDTF">2024-11-25T13:18:23Z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0x01010073B1EF8AD13D284987A30699987604EA</vt:lpwstr>
  </property>
</Properties>
</file>